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755" yWindow="-150" windowWidth="4740" windowHeight="6090"/>
  </bookViews>
  <sheets>
    <sheet name="Programa 1" sheetId="6" r:id="rId1"/>
    <sheet name="Programa 2" sheetId="5" r:id="rId2"/>
    <sheet name="Programa 3" sheetId="4" r:id="rId3"/>
    <sheet name="Programa 4" sheetId="8" r:id="rId4"/>
    <sheet name="Programa 5" sheetId="7" r:id="rId5"/>
    <sheet name="Programa 6" sheetId="9" r:id="rId6"/>
    <sheet name="Informe de compatibilidad" sheetId="15" r:id="rId7"/>
    <sheet name="rESUMEN GRAL" sheetId="16" r:id="rId8"/>
    <sheet name="RES PROGRAMAS" sheetId="17" r:id="rId9"/>
    <sheet name="Hoja1" sheetId="18" r:id="rId10"/>
  </sheets>
  <definedNames>
    <definedName name="_xlnm.Print_Area" localSheetId="0">'Programa 1'!$B$2:$S$31</definedName>
    <definedName name="_xlnm.Print_Area" localSheetId="1">'Programa 2'!$B$2:$T$32</definedName>
    <definedName name="_xlnm.Print_Area" localSheetId="2">'Programa 3'!$B$2:$S$29</definedName>
    <definedName name="_xlnm.Print_Area" localSheetId="3">'Programa 4'!$A$2:$U$27</definedName>
    <definedName name="_xlnm.Print_Area" localSheetId="4">'Programa 5'!$B$2:$T$52</definedName>
    <definedName name="_xlnm.Print_Area" localSheetId="5">'Programa 6'!$B$2:$S$31</definedName>
    <definedName name="_xlnm.Print_Area" localSheetId="8">'RES PROGRAMAS'!$B$3:$H$62</definedName>
    <definedName name="_xlnm.Print_Area" localSheetId="7">'rESUMEN GRAL'!$B$3:$L$64</definedName>
  </definedNames>
  <calcPr calcId="144525"/>
</workbook>
</file>

<file path=xl/calcChain.xml><?xml version="1.0" encoding="utf-8"?>
<calcChain xmlns="http://schemas.openxmlformats.org/spreadsheetml/2006/main">
  <c r="G60" i="17" l="1"/>
  <c r="F60" i="17"/>
  <c r="E60" i="17"/>
  <c r="D60" i="17"/>
  <c r="K11" i="16" l="1"/>
  <c r="L24" i="6"/>
  <c r="G11" i="16"/>
  <c r="I24" i="6"/>
  <c r="J63" i="16" l="1"/>
  <c r="J62" i="16"/>
  <c r="J54" i="16"/>
  <c r="J53" i="16"/>
  <c r="J52" i="16"/>
  <c r="J43" i="16"/>
  <c r="J36" i="16"/>
  <c r="K36" i="16" s="1"/>
  <c r="L36" i="16" s="1"/>
  <c r="L35" i="16"/>
  <c r="J35" i="16"/>
  <c r="H36" i="16"/>
  <c r="H35" i="16"/>
  <c r="G35" i="16"/>
  <c r="G36" i="16"/>
  <c r="K35" i="16"/>
  <c r="L37" i="16" l="1"/>
  <c r="J27" i="16"/>
  <c r="J26" i="16"/>
  <c r="J18" i="16"/>
  <c r="J17" i="16"/>
  <c r="E19" i="16"/>
  <c r="F19" i="16"/>
  <c r="Q22" i="9" l="1"/>
  <c r="N22" i="9"/>
  <c r="M22" i="9"/>
  <c r="Q7" i="9"/>
  <c r="R23" i="7"/>
  <c r="O23" i="7"/>
  <c r="R18" i="7"/>
  <c r="R7" i="7"/>
  <c r="S7" i="8"/>
  <c r="Q16" i="4"/>
  <c r="N16" i="4"/>
  <c r="M16" i="4"/>
  <c r="Q7" i="4"/>
  <c r="N7" i="4"/>
  <c r="M7" i="4"/>
  <c r="R22" i="5"/>
  <c r="R7" i="5"/>
  <c r="Q26" i="6"/>
  <c r="N26" i="6"/>
  <c r="M26" i="6"/>
  <c r="Q15" i="6"/>
  <c r="N15" i="6"/>
  <c r="Q7" i="6"/>
  <c r="Q20" i="6"/>
  <c r="N7" i="6"/>
  <c r="M7" i="6"/>
  <c r="H40" i="7" l="1"/>
  <c r="L24" i="5"/>
  <c r="L25" i="5"/>
  <c r="L26" i="5"/>
  <c r="L27" i="5"/>
  <c r="L28" i="5"/>
  <c r="L29" i="5"/>
  <c r="L30" i="5"/>
  <c r="L31" i="5"/>
  <c r="L23" i="5"/>
  <c r="H23" i="5"/>
  <c r="J7" i="5"/>
  <c r="J8" i="6"/>
  <c r="J7" i="6"/>
  <c r="H23" i="9" l="1"/>
  <c r="H24" i="9"/>
  <c r="H25" i="9"/>
  <c r="H26" i="9"/>
  <c r="H27" i="9"/>
  <c r="H28" i="9"/>
  <c r="H29" i="9"/>
  <c r="H30" i="9"/>
  <c r="H42" i="7"/>
  <c r="H43" i="7"/>
  <c r="H44" i="7"/>
  <c r="H45" i="7"/>
  <c r="H46" i="7"/>
  <c r="H39" i="7"/>
  <c r="H30" i="7"/>
  <c r="H31" i="7"/>
  <c r="H32" i="7"/>
  <c r="H33" i="7"/>
  <c r="H34" i="7"/>
  <c r="H35" i="7"/>
  <c r="H12" i="7"/>
  <c r="H15" i="7"/>
  <c r="L23" i="9"/>
  <c r="L24" i="9"/>
  <c r="L25" i="9"/>
  <c r="L26" i="9"/>
  <c r="L27" i="9"/>
  <c r="L28" i="9"/>
  <c r="L29" i="9"/>
  <c r="L30" i="9"/>
  <c r="L7" i="9"/>
  <c r="L8" i="9"/>
  <c r="L9" i="9"/>
  <c r="L10" i="9"/>
  <c r="L11" i="9"/>
  <c r="L12" i="9"/>
  <c r="L13" i="9"/>
  <c r="L14" i="9"/>
  <c r="L15" i="9"/>
  <c r="L16" i="9"/>
  <c r="L17" i="9"/>
  <c r="L18" i="9"/>
  <c r="L19" i="9"/>
  <c r="H8" i="9"/>
  <c r="H9" i="9"/>
  <c r="H10" i="9"/>
  <c r="H11" i="9"/>
  <c r="H12" i="9"/>
  <c r="H13" i="9"/>
  <c r="H14" i="9"/>
  <c r="H15" i="9"/>
  <c r="H16" i="9"/>
  <c r="H17" i="9"/>
  <c r="H18" i="9"/>
  <c r="H19" i="9"/>
  <c r="H8" i="7"/>
  <c r="H7" i="7"/>
  <c r="L8" i="8" l="1"/>
  <c r="L9" i="8"/>
  <c r="L10" i="8"/>
  <c r="L11" i="8"/>
  <c r="L12" i="8"/>
  <c r="L13" i="8"/>
  <c r="L14" i="8"/>
  <c r="L15" i="8"/>
  <c r="L16" i="8"/>
  <c r="L17" i="8"/>
  <c r="L18" i="8"/>
  <c r="L19" i="8"/>
  <c r="L20" i="8"/>
  <c r="L21" i="8"/>
  <c r="L22" i="8"/>
  <c r="L23" i="8"/>
  <c r="L24" i="8"/>
  <c r="L25" i="8"/>
  <c r="L26" i="8"/>
  <c r="H8" i="8"/>
  <c r="H9" i="8"/>
  <c r="H15" i="8"/>
  <c r="H16" i="8"/>
  <c r="H17" i="8"/>
  <c r="H18" i="8"/>
  <c r="H25" i="8"/>
  <c r="H26" i="8"/>
  <c r="L18" i="4" l="1"/>
  <c r="L19" i="4"/>
  <c r="L20" i="4"/>
  <c r="L21" i="4"/>
  <c r="L22" i="4"/>
  <c r="L23" i="4"/>
  <c r="L24" i="4"/>
  <c r="L25" i="4"/>
  <c r="L26" i="4"/>
  <c r="L27" i="4"/>
  <c r="L28" i="4"/>
  <c r="L17" i="4"/>
  <c r="H17" i="4"/>
  <c r="H18" i="4"/>
  <c r="H21" i="4"/>
  <c r="H22" i="4"/>
  <c r="H23" i="4"/>
  <c r="H24" i="4"/>
  <c r="H25" i="4"/>
  <c r="H28" i="4"/>
  <c r="R16" i="4"/>
  <c r="O16" i="4"/>
  <c r="L16" i="4"/>
  <c r="H16" i="4"/>
  <c r="R7" i="4"/>
  <c r="L8" i="4"/>
  <c r="L9" i="4"/>
  <c r="L10" i="4"/>
  <c r="L11" i="4"/>
  <c r="L12" i="4"/>
  <c r="L13" i="4"/>
  <c r="L7" i="4"/>
  <c r="H9" i="4"/>
  <c r="H10" i="4"/>
  <c r="H11" i="4"/>
  <c r="H12" i="4"/>
  <c r="H13" i="4"/>
  <c r="O7" i="4"/>
  <c r="H7" i="4"/>
  <c r="H24" i="5" l="1"/>
  <c r="H25" i="5"/>
  <c r="H26" i="5"/>
  <c r="H28" i="5"/>
  <c r="H29" i="5"/>
  <c r="H30" i="5"/>
  <c r="H31" i="5"/>
  <c r="L8" i="5"/>
  <c r="L9" i="5"/>
  <c r="L10" i="5"/>
  <c r="L11" i="5"/>
  <c r="L12" i="5"/>
  <c r="L13" i="5"/>
  <c r="L14" i="5"/>
  <c r="L15" i="5"/>
  <c r="L16" i="5"/>
  <c r="L17" i="5"/>
  <c r="L18" i="5"/>
  <c r="L19" i="5"/>
  <c r="H8" i="5"/>
  <c r="H9" i="5"/>
  <c r="H10" i="5"/>
  <c r="H11" i="5"/>
  <c r="H15" i="5"/>
  <c r="H7" i="5"/>
  <c r="R15" i="6"/>
  <c r="O15" i="6"/>
  <c r="R26" i="6"/>
  <c r="O26" i="6"/>
  <c r="R20" i="6"/>
  <c r="O20" i="6"/>
  <c r="R7" i="6"/>
  <c r="O7" i="6"/>
  <c r="L27" i="6"/>
  <c r="L28" i="6"/>
  <c r="L29" i="6"/>
  <c r="L30" i="6"/>
  <c r="I29" i="6"/>
  <c r="I30" i="6"/>
  <c r="I27" i="6"/>
  <c r="L26" i="6"/>
  <c r="L21" i="6"/>
  <c r="L22" i="6"/>
  <c r="L23" i="6"/>
  <c r="L20" i="6"/>
  <c r="I23" i="6"/>
  <c r="I22" i="6"/>
  <c r="I21" i="6"/>
  <c r="I16" i="6"/>
  <c r="L16" i="6"/>
  <c r="I17" i="6"/>
  <c r="L17" i="6"/>
  <c r="L15" i="6"/>
  <c r="I15" i="6"/>
  <c r="L8" i="6"/>
  <c r="L9" i="6"/>
  <c r="L10" i="6"/>
  <c r="L11" i="6"/>
  <c r="L12" i="6"/>
  <c r="L7" i="6"/>
  <c r="I7" i="6"/>
  <c r="I8" i="6"/>
  <c r="I9" i="6"/>
  <c r="I10" i="6"/>
  <c r="I11" i="6"/>
  <c r="I12" i="6"/>
  <c r="H32" i="5" l="1"/>
  <c r="D79" i="17" l="1"/>
  <c r="E79" i="17"/>
  <c r="F79" i="17" s="1"/>
  <c r="F78" i="17"/>
  <c r="F77" i="17"/>
  <c r="F76" i="17"/>
  <c r="F75" i="17"/>
  <c r="F74" i="17"/>
  <c r="F73" i="17"/>
  <c r="E70" i="17"/>
  <c r="D70" i="17"/>
  <c r="F70" i="17" s="1"/>
  <c r="F65" i="17"/>
  <c r="F66" i="17"/>
  <c r="F67" i="17"/>
  <c r="F68" i="17"/>
  <c r="F69" i="17"/>
  <c r="F64" i="17"/>
  <c r="G22" i="16" l="1"/>
  <c r="G12" i="16"/>
  <c r="G10" i="16"/>
  <c r="G9" i="16"/>
  <c r="H13" i="18" l="1"/>
  <c r="E23" i="18" l="1"/>
  <c r="E22" i="18"/>
  <c r="E21" i="18" l="1"/>
  <c r="E19" i="18"/>
  <c r="E20" i="18"/>
  <c r="E16" i="18"/>
  <c r="E17" i="18"/>
  <c r="C18" i="18"/>
  <c r="B18" i="18"/>
  <c r="E15" i="18"/>
  <c r="E11" i="18"/>
  <c r="E12" i="18"/>
  <c r="E13" i="18"/>
  <c r="E14" i="18"/>
  <c r="E18" i="18" l="1"/>
  <c r="E10" i="18"/>
  <c r="E8" i="18"/>
  <c r="E9" i="18"/>
  <c r="E7" i="18"/>
  <c r="O7" i="9" l="1"/>
  <c r="H7" i="9"/>
  <c r="H9" i="16"/>
  <c r="K9" i="16"/>
  <c r="L9" i="16" s="1"/>
  <c r="H10" i="16"/>
  <c r="K10" i="16"/>
  <c r="L10" i="16" s="1"/>
  <c r="H11" i="16"/>
  <c r="L11" i="16"/>
  <c r="H12" i="16"/>
  <c r="K12" i="16"/>
  <c r="L12" i="16" s="1"/>
  <c r="D13" i="16"/>
  <c r="E13" i="16"/>
  <c r="F13" i="16"/>
  <c r="I13" i="16"/>
  <c r="J13" i="16"/>
  <c r="K13" i="16" s="1"/>
  <c r="G15" i="16"/>
  <c r="H15" i="16" s="1"/>
  <c r="K15" i="16"/>
  <c r="G16" i="16"/>
  <c r="H16" i="16" s="1"/>
  <c r="K16" i="16"/>
  <c r="L16" i="16" s="1"/>
  <c r="G17" i="16"/>
  <c r="H17" i="16" s="1"/>
  <c r="K17" i="16"/>
  <c r="L17" i="16" s="1"/>
  <c r="G18" i="16"/>
  <c r="H18" i="16" s="1"/>
  <c r="K18" i="16"/>
  <c r="L18" i="16" s="1"/>
  <c r="D19" i="16"/>
  <c r="I19" i="16"/>
  <c r="H22" i="16"/>
  <c r="K22" i="16"/>
  <c r="L22" i="16" s="1"/>
  <c r="G23" i="16"/>
  <c r="H23" i="16" s="1"/>
  <c r="K23" i="16"/>
  <c r="L23" i="16" s="1"/>
  <c r="D24" i="16"/>
  <c r="E24" i="16"/>
  <c r="F24" i="16"/>
  <c r="I24" i="16"/>
  <c r="J24" i="16"/>
  <c r="G26" i="16"/>
  <c r="H26" i="16" s="1"/>
  <c r="K26" i="16"/>
  <c r="L26" i="16" s="1"/>
  <c r="G27" i="16"/>
  <c r="H27" i="16" s="1"/>
  <c r="K27" i="16"/>
  <c r="L27" i="16" s="1"/>
  <c r="D28" i="16"/>
  <c r="E28" i="16"/>
  <c r="F28" i="16"/>
  <c r="I28" i="16"/>
  <c r="J28" i="16"/>
  <c r="G31" i="16"/>
  <c r="H31" i="16" s="1"/>
  <c r="K31" i="16"/>
  <c r="L31" i="16" s="1"/>
  <c r="G32" i="16"/>
  <c r="H32" i="16" s="1"/>
  <c r="K32" i="16"/>
  <c r="L32" i="16" s="1"/>
  <c r="D33" i="16"/>
  <c r="E33" i="16"/>
  <c r="F33" i="16"/>
  <c r="I33" i="16"/>
  <c r="J33" i="16"/>
  <c r="D37" i="16"/>
  <c r="E37" i="16"/>
  <c r="F37" i="16"/>
  <c r="I37" i="16"/>
  <c r="G40" i="16"/>
  <c r="H40" i="16" s="1"/>
  <c r="H41" i="16" s="1"/>
  <c r="K40" i="16"/>
  <c r="L40" i="16" s="1"/>
  <c r="L41" i="16" s="1"/>
  <c r="D41" i="16"/>
  <c r="E41" i="16"/>
  <c r="F41" i="16"/>
  <c r="I41" i="16"/>
  <c r="J41" i="16"/>
  <c r="G43" i="16"/>
  <c r="H43" i="16" s="1"/>
  <c r="H44" i="16" s="1"/>
  <c r="K43" i="16"/>
  <c r="L43" i="16" s="1"/>
  <c r="L44" i="16" s="1"/>
  <c r="D44" i="16"/>
  <c r="E44" i="16"/>
  <c r="F44" i="16"/>
  <c r="I44" i="16"/>
  <c r="G47" i="16"/>
  <c r="H47" i="16" s="1"/>
  <c r="K47" i="16"/>
  <c r="L47" i="16" s="1"/>
  <c r="G48" i="16"/>
  <c r="H48" i="16" s="1"/>
  <c r="K48" i="16"/>
  <c r="L48" i="16" s="1"/>
  <c r="G49" i="16"/>
  <c r="H49" i="16" s="1"/>
  <c r="K49" i="16"/>
  <c r="L49" i="16" s="1"/>
  <c r="D50" i="16"/>
  <c r="E50" i="16"/>
  <c r="F50" i="16"/>
  <c r="I50" i="16"/>
  <c r="J50" i="16"/>
  <c r="G52" i="16"/>
  <c r="H52" i="16" s="1"/>
  <c r="K52" i="16"/>
  <c r="L52" i="16" s="1"/>
  <c r="G53" i="16"/>
  <c r="H53" i="16" s="1"/>
  <c r="K53" i="16"/>
  <c r="L53" i="16" s="1"/>
  <c r="G54" i="16"/>
  <c r="H54" i="16" s="1"/>
  <c r="K54" i="16"/>
  <c r="L54" i="16" s="1"/>
  <c r="D55" i="16"/>
  <c r="E55" i="16"/>
  <c r="F55" i="16"/>
  <c r="I55" i="16"/>
  <c r="G58" i="16"/>
  <c r="H58" i="16" s="1"/>
  <c r="K58" i="16"/>
  <c r="L58" i="16" s="1"/>
  <c r="G59" i="16"/>
  <c r="H59" i="16" s="1"/>
  <c r="K59" i="16"/>
  <c r="L59" i="16" s="1"/>
  <c r="D60" i="16"/>
  <c r="E60" i="16"/>
  <c r="F60" i="16"/>
  <c r="I60" i="16"/>
  <c r="J60" i="16"/>
  <c r="G62" i="16"/>
  <c r="H62" i="16" s="1"/>
  <c r="K62" i="16"/>
  <c r="L62" i="16" s="1"/>
  <c r="G63" i="16"/>
  <c r="H63" i="16" s="1"/>
  <c r="K63" i="16"/>
  <c r="L63" i="16" s="1"/>
  <c r="D64" i="16"/>
  <c r="E64" i="16"/>
  <c r="F64" i="16"/>
  <c r="I64" i="16"/>
  <c r="H22" i="9"/>
  <c r="L22" i="9"/>
  <c r="O22" i="9"/>
  <c r="R22" i="9"/>
  <c r="L7" i="7"/>
  <c r="P7" i="7"/>
  <c r="L8" i="7"/>
  <c r="L9" i="7"/>
  <c r="L10" i="7"/>
  <c r="H11" i="7"/>
  <c r="L11" i="7"/>
  <c r="L12" i="7"/>
  <c r="L13" i="7"/>
  <c r="L14" i="7"/>
  <c r="L15" i="7"/>
  <c r="H18" i="7"/>
  <c r="L18" i="7"/>
  <c r="P18" i="7"/>
  <c r="H23" i="7"/>
  <c r="L23" i="7"/>
  <c r="H24" i="7"/>
  <c r="L24" i="7"/>
  <c r="H25" i="7"/>
  <c r="L25" i="7"/>
  <c r="H26" i="7"/>
  <c r="L26" i="7"/>
  <c r="H27" i="7"/>
  <c r="L27" i="7"/>
  <c r="H28" i="7"/>
  <c r="L28" i="7"/>
  <c r="H29" i="7"/>
  <c r="L29" i="7"/>
  <c r="H47" i="7"/>
  <c r="L47" i="7"/>
  <c r="H48" i="7"/>
  <c r="L48" i="7"/>
  <c r="H49" i="7"/>
  <c r="L49" i="7"/>
  <c r="L51" i="7"/>
  <c r="H7" i="8"/>
  <c r="L7" i="8"/>
  <c r="P7" i="8"/>
  <c r="Q7" i="8"/>
  <c r="T7" i="8"/>
  <c r="H29" i="4"/>
  <c r="G29" i="4" s="1"/>
  <c r="L7" i="5"/>
  <c r="P7" i="5"/>
  <c r="L22" i="5"/>
  <c r="P22" i="5"/>
  <c r="L13" i="6"/>
  <c r="K13" i="6" s="1"/>
  <c r="G24" i="6"/>
  <c r="K24" i="6"/>
  <c r="G33" i="16" l="1"/>
  <c r="K24" i="16"/>
  <c r="G24" i="16"/>
  <c r="G13" i="16"/>
  <c r="H16" i="7"/>
  <c r="G16" i="7" s="1"/>
  <c r="G41" i="16"/>
  <c r="L14" i="4"/>
  <c r="K14" i="4" s="1"/>
  <c r="S7" i="7"/>
  <c r="R7" i="9"/>
  <c r="S18" i="7"/>
  <c r="L52" i="7"/>
  <c r="K52" i="7" s="1"/>
  <c r="G60" i="16"/>
  <c r="K41" i="16"/>
  <c r="K33" i="16"/>
  <c r="L15" i="16"/>
  <c r="K60" i="16"/>
  <c r="G55" i="16"/>
  <c r="J19" i="16"/>
  <c r="K19" i="16" s="1"/>
  <c r="L16" i="7"/>
  <c r="K16" i="7" s="1"/>
  <c r="L60" i="16"/>
  <c r="J55" i="16"/>
  <c r="K55" i="16" s="1"/>
  <c r="L32" i="5"/>
  <c r="K32" i="5" s="1"/>
  <c r="S22" i="5"/>
  <c r="L27" i="8"/>
  <c r="K27" i="8" s="1"/>
  <c r="L33" i="16"/>
  <c r="H33" i="16"/>
  <c r="L21" i="7"/>
  <c r="K21" i="7" s="1"/>
  <c r="L24" i="16"/>
  <c r="H13" i="16"/>
  <c r="L31" i="6"/>
  <c r="K31" i="6" s="1"/>
  <c r="L29" i="4"/>
  <c r="K29" i="4" s="1"/>
  <c r="G50" i="16"/>
  <c r="G37" i="16"/>
  <c r="H31" i="9"/>
  <c r="G31" i="9" s="1"/>
  <c r="H14" i="4"/>
  <c r="G14" i="4" s="1"/>
  <c r="H60" i="16"/>
  <c r="H24" i="16"/>
  <c r="L13" i="16"/>
  <c r="L31" i="9"/>
  <c r="K31" i="9" s="1"/>
  <c r="S7" i="5"/>
  <c r="L64" i="16"/>
  <c r="K50" i="16"/>
  <c r="G44" i="16"/>
  <c r="J37" i="16"/>
  <c r="K37" i="16" s="1"/>
  <c r="K28" i="16"/>
  <c r="L20" i="5"/>
  <c r="K20" i="5" s="1"/>
  <c r="L18" i="6"/>
  <c r="K18" i="6" s="1"/>
  <c r="H64" i="16"/>
  <c r="G64" i="16"/>
  <c r="H55" i="16"/>
  <c r="H37" i="16"/>
  <c r="G28" i="16"/>
  <c r="H28" i="16"/>
  <c r="G19" i="16"/>
  <c r="L20" i="9"/>
  <c r="K20" i="9" s="1"/>
  <c r="I31" i="6"/>
  <c r="G31" i="6" s="1"/>
  <c r="I18" i="6"/>
  <c r="G18" i="6" s="1"/>
  <c r="H20" i="5"/>
  <c r="G20" i="5" s="1"/>
  <c r="G32" i="5"/>
  <c r="H27" i="8"/>
  <c r="G27" i="8" s="1"/>
  <c r="I13" i="6"/>
  <c r="G13" i="6" s="1"/>
  <c r="P23" i="7"/>
  <c r="S23" i="7"/>
  <c r="H52" i="7"/>
  <c r="G52" i="7" s="1"/>
  <c r="H21" i="7"/>
  <c r="G21" i="7" s="1"/>
  <c r="H20" i="9"/>
  <c r="G20" i="9" s="1"/>
  <c r="L55" i="16"/>
  <c r="H50" i="16"/>
  <c r="L28" i="16"/>
  <c r="L19" i="16"/>
  <c r="L50" i="16"/>
  <c r="H19" i="16"/>
  <c r="J64" i="16"/>
  <c r="K64" i="16" s="1"/>
  <c r="J44" i="16"/>
  <c r="K44" i="16" s="1"/>
  <c r="T32" i="5" l="1"/>
  <c r="I32" i="5"/>
</calcChain>
</file>

<file path=xl/comments1.xml><?xml version="1.0" encoding="utf-8"?>
<comments xmlns="http://schemas.openxmlformats.org/spreadsheetml/2006/main">
  <authors>
    <author>yesid</author>
  </authors>
  <commentList>
    <comment ref="B8" authorId="0">
      <text>
        <r>
          <rPr>
            <b/>
            <sz val="8"/>
            <color indexed="81"/>
            <rFont val="Tahoma"/>
            <family val="2"/>
          </rPr>
          <t>Yesid:</t>
        </r>
        <r>
          <rPr>
            <sz val="8"/>
            <color indexed="81"/>
            <rFont val="Tahoma"/>
            <family val="2"/>
          </rPr>
          <t xml:space="preserve">
En el Plan de Acción 2012-2015, Cardique plantea la ejecución de 6 programas</t>
        </r>
      </text>
    </comment>
    <comment ref="C8" authorId="0">
      <text>
        <r>
          <rPr>
            <b/>
            <sz val="8"/>
            <color indexed="81"/>
            <rFont val="Tahoma"/>
            <family val="2"/>
          </rPr>
          <t>yesid:</t>
        </r>
        <r>
          <rPr>
            <sz val="8"/>
            <color indexed="81"/>
            <rFont val="Tahoma"/>
            <family val="2"/>
          </rPr>
          <t xml:space="preserve">
Conforme al PA 2012 - 2015, cada programa esta integrado por uno o varios proyectos, Cardique plantea la ejecución de 14 proyectos entre 2013 -2015</t>
        </r>
      </text>
    </comment>
    <comment ref="B9" authorId="0">
      <text>
        <r>
          <rPr>
            <b/>
            <sz val="8"/>
            <color indexed="81"/>
            <rFont val="Tahoma"/>
            <family val="2"/>
          </rPr>
          <t>yesid:</t>
        </r>
        <r>
          <rPr>
            <sz val="8"/>
            <color indexed="81"/>
            <rFont val="Tahoma"/>
            <family val="2"/>
          </rPr>
          <t xml:space="preserve">
Este programa consta de 4 proyectos y se denomina: "ADMINISTRACIÓN Y MANEJO DEL RECURSO HÍDRICO"</t>
        </r>
      </text>
    </comment>
    <comment ref="C9" authorId="0">
      <text>
        <r>
          <rPr>
            <b/>
            <sz val="8"/>
            <color indexed="81"/>
            <rFont val="Tahoma"/>
            <family val="2"/>
          </rPr>
          <t>Yesid:</t>
        </r>
        <r>
          <rPr>
            <sz val="8"/>
            <color indexed="81"/>
            <rFont val="Tahoma"/>
            <family val="2"/>
          </rPr>
          <t xml:space="preserve">
Proyecto: AGUAS SUPERFICIALES CONTINENTALES</t>
        </r>
      </text>
    </comment>
    <comment ref="C10" authorId="0">
      <text>
        <r>
          <rPr>
            <b/>
            <sz val="8"/>
            <color indexed="81"/>
            <rFont val="Tahoma"/>
            <family val="2"/>
          </rPr>
          <t>Yesid: Recuperación y Conservación del Parque Natural Distrital Ciénaga de la Virgen</t>
        </r>
        <r>
          <rPr>
            <sz val="8"/>
            <color indexed="81"/>
            <rFont val="Tahoma"/>
            <family val="2"/>
          </rPr>
          <t xml:space="preserve">
</t>
        </r>
      </text>
    </comment>
    <comment ref="C11" authorId="0">
      <text>
        <r>
          <rPr>
            <b/>
            <sz val="8"/>
            <color indexed="81"/>
            <rFont val="Tahoma"/>
            <family val="2"/>
          </rPr>
          <t>Yesid:</t>
        </r>
        <r>
          <rPr>
            <sz val="8"/>
            <color indexed="81"/>
            <rFont val="Tahoma"/>
            <family val="2"/>
          </rPr>
          <t xml:space="preserve">
AGUAS SUBTERRÁNEAS</t>
        </r>
      </text>
    </comment>
    <comment ref="C12" authorId="0">
      <text>
        <r>
          <rPr>
            <b/>
            <sz val="8"/>
            <color indexed="81"/>
            <rFont val="Tahoma"/>
            <family val="2"/>
          </rPr>
          <t>Yesid: AGUAS MARINO - COSTERA</t>
        </r>
        <r>
          <rPr>
            <sz val="8"/>
            <color indexed="81"/>
            <rFont val="Tahoma"/>
            <family val="2"/>
          </rPr>
          <t xml:space="preserve">
</t>
        </r>
      </text>
    </comment>
    <comment ref="B15" authorId="0">
      <text>
        <r>
          <rPr>
            <b/>
            <sz val="8"/>
            <color indexed="81"/>
            <rFont val="Tahoma"/>
            <family val="2"/>
          </rPr>
          <t>yesid:</t>
        </r>
        <r>
          <rPr>
            <sz val="8"/>
            <color indexed="81"/>
            <rFont val="Tahoma"/>
            <family val="2"/>
          </rPr>
          <t xml:space="preserve">
Este programa consta de 4 proyectos y se denomina: "ADMINISTRACIÓN Y MANEJO DEL RECURSO HÍDRICO"</t>
        </r>
      </text>
    </comment>
    <comment ref="C15" authorId="0">
      <text>
        <r>
          <rPr>
            <b/>
            <sz val="8"/>
            <color indexed="81"/>
            <rFont val="Tahoma"/>
            <family val="2"/>
          </rPr>
          <t>Yesid:</t>
        </r>
        <r>
          <rPr>
            <sz val="8"/>
            <color indexed="81"/>
            <rFont val="Tahoma"/>
            <family val="2"/>
          </rPr>
          <t xml:space="preserve">
Proyecto: AGUAS SUPERFICIALES CONTINENTALES</t>
        </r>
      </text>
    </comment>
    <comment ref="C16" authorId="0">
      <text>
        <r>
          <rPr>
            <b/>
            <sz val="8"/>
            <color indexed="81"/>
            <rFont val="Tahoma"/>
            <family val="2"/>
          </rPr>
          <t>Yesid: Recuperación y Conservación del Parque Natural Distrital Ciénaga de la Virgen</t>
        </r>
        <r>
          <rPr>
            <sz val="8"/>
            <color indexed="81"/>
            <rFont val="Tahoma"/>
            <family val="2"/>
          </rPr>
          <t xml:space="preserve">
</t>
        </r>
      </text>
    </comment>
    <comment ref="C17" authorId="0">
      <text>
        <r>
          <rPr>
            <b/>
            <sz val="8"/>
            <color indexed="81"/>
            <rFont val="Tahoma"/>
            <family val="2"/>
          </rPr>
          <t>Yesid:</t>
        </r>
        <r>
          <rPr>
            <sz val="8"/>
            <color indexed="81"/>
            <rFont val="Tahoma"/>
            <family val="2"/>
          </rPr>
          <t xml:space="preserve">
AGUAS SUBTERRÁNEAS</t>
        </r>
      </text>
    </comment>
    <comment ref="C18" authorId="0">
      <text>
        <r>
          <rPr>
            <b/>
            <sz val="8"/>
            <color indexed="81"/>
            <rFont val="Tahoma"/>
            <family val="2"/>
          </rPr>
          <t>Yesid: AGUAS MARINO - COSTERA</t>
        </r>
        <r>
          <rPr>
            <sz val="8"/>
            <color indexed="81"/>
            <rFont val="Tahoma"/>
            <family val="2"/>
          </rPr>
          <t xml:space="preserve">
</t>
        </r>
      </text>
    </comment>
    <comment ref="B21" authorId="0">
      <text>
        <r>
          <rPr>
            <b/>
            <sz val="8"/>
            <color indexed="81"/>
            <rFont val="Tahoma"/>
            <family val="2"/>
          </rPr>
          <t>Yesid:</t>
        </r>
        <r>
          <rPr>
            <sz val="8"/>
            <color indexed="81"/>
            <rFont val="Tahoma"/>
            <family val="2"/>
          </rPr>
          <t xml:space="preserve">
En el Plan de Acción 2012-2015, Cardique plantea la ejecución de 6 programas</t>
        </r>
      </text>
    </comment>
    <comment ref="C21" authorId="0">
      <text>
        <r>
          <rPr>
            <b/>
            <sz val="8"/>
            <color indexed="81"/>
            <rFont val="Tahoma"/>
            <family val="2"/>
          </rPr>
          <t>yesid:</t>
        </r>
        <r>
          <rPr>
            <sz val="8"/>
            <color indexed="81"/>
            <rFont val="Tahoma"/>
            <family val="2"/>
          </rPr>
          <t xml:space="preserve">
Conforme al PA 2012 - 2015, cada programa esta integrado por uno o varios proyectos, Cardique plantea la ejecución de 14 proyectos entre 2013 -2015</t>
        </r>
      </text>
    </comment>
    <comment ref="B22" authorId="0">
      <text>
        <r>
          <rPr>
            <b/>
            <sz val="8"/>
            <color indexed="81"/>
            <rFont val="Tahoma"/>
            <family val="2"/>
          </rPr>
          <t>Yesid:</t>
        </r>
        <r>
          <rPr>
            <sz val="8"/>
            <color indexed="81"/>
            <rFont val="Tahoma"/>
            <family val="2"/>
          </rPr>
          <t xml:space="preserve">
ADMINISTRACIÓN Y MANEJO DE LA BIODIVERSIDAD</t>
        </r>
      </text>
    </comment>
    <comment ref="C22" authorId="0">
      <text>
        <r>
          <rPr>
            <b/>
            <sz val="8"/>
            <color indexed="81"/>
            <rFont val="Tahoma"/>
            <family val="2"/>
          </rPr>
          <t xml:space="preserve">Yesid: </t>
        </r>
        <r>
          <rPr>
            <sz val="8"/>
            <color indexed="81"/>
            <rFont val="Tahoma"/>
            <family val="2"/>
          </rPr>
          <t>USO Y MANEJO DE BOSQUES</t>
        </r>
      </text>
    </comment>
    <comment ref="C23" authorId="0">
      <text>
        <r>
          <rPr>
            <b/>
            <sz val="8"/>
            <color indexed="81"/>
            <rFont val="Tahoma"/>
            <family val="2"/>
          </rPr>
          <t>Yesid: USO Y MANEJO DE LA FAUNA SILVESTRE</t>
        </r>
      </text>
    </comment>
    <comment ref="C26" authorId="0">
      <text>
        <r>
          <rPr>
            <b/>
            <sz val="8"/>
            <color indexed="81"/>
            <rFont val="Tahoma"/>
            <family val="2"/>
          </rPr>
          <t xml:space="preserve">Yesid: </t>
        </r>
        <r>
          <rPr>
            <sz val="8"/>
            <color indexed="81"/>
            <rFont val="Tahoma"/>
            <family val="2"/>
          </rPr>
          <t>USO Y MANEJO DE BOSQUES</t>
        </r>
      </text>
    </comment>
    <comment ref="C27" authorId="0">
      <text>
        <r>
          <rPr>
            <b/>
            <sz val="8"/>
            <color indexed="81"/>
            <rFont val="Tahoma"/>
            <family val="2"/>
          </rPr>
          <t>Yesid: USO Y MANEJO DE LA FAUNA SILVESTRE</t>
        </r>
      </text>
    </comment>
    <comment ref="B30" authorId="0">
      <text>
        <r>
          <rPr>
            <b/>
            <sz val="8"/>
            <color indexed="81"/>
            <rFont val="Tahoma"/>
            <family val="2"/>
          </rPr>
          <t>Yesid:</t>
        </r>
        <r>
          <rPr>
            <sz val="8"/>
            <color indexed="81"/>
            <rFont val="Tahoma"/>
            <family val="2"/>
          </rPr>
          <t xml:space="preserve">
En el Plan de Acción 2012-2015, Cardique plantea la ejecución de 6 programas</t>
        </r>
      </text>
    </comment>
    <comment ref="C30" authorId="0">
      <text>
        <r>
          <rPr>
            <b/>
            <sz val="8"/>
            <color indexed="81"/>
            <rFont val="Tahoma"/>
            <family val="2"/>
          </rPr>
          <t>yesid:</t>
        </r>
        <r>
          <rPr>
            <sz val="8"/>
            <color indexed="81"/>
            <rFont val="Tahoma"/>
            <family val="2"/>
          </rPr>
          <t xml:space="preserve">
Conforme al PA 2012 - 2015, cada programa esta integrado por uno o varios proyectos, Cardique plantea la ejecución de 14 proyectos entre 2013 -2015</t>
        </r>
      </text>
    </comment>
    <comment ref="B31" authorId="0">
      <text>
        <r>
          <rPr>
            <b/>
            <sz val="8"/>
            <color indexed="81"/>
            <rFont val="Tahoma"/>
            <family val="2"/>
          </rPr>
          <t>Yesid:</t>
        </r>
        <r>
          <rPr>
            <sz val="8"/>
            <color indexed="81"/>
            <rFont val="Tahoma"/>
            <family val="2"/>
          </rPr>
          <t xml:space="preserve">
GESTIÓN AMBIENTAL PARA EL DESARROLLO DE LOS ENTES TERRITORIALES</t>
        </r>
      </text>
    </comment>
    <comment ref="C31" authorId="0">
      <text>
        <r>
          <rPr>
            <b/>
            <sz val="8"/>
            <color indexed="81"/>
            <rFont val="Tahoma"/>
            <family val="2"/>
          </rPr>
          <t>Yesid:</t>
        </r>
        <r>
          <rPr>
            <sz val="8"/>
            <color indexed="81"/>
            <rFont val="Tahoma"/>
            <family val="2"/>
          </rPr>
          <t xml:space="preserve">
MANEJO DE RESIDUOS URBANOS</t>
        </r>
      </text>
    </comment>
    <comment ref="C32" authorId="0">
      <text>
        <r>
          <rPr>
            <b/>
            <sz val="8"/>
            <color indexed="81"/>
            <rFont val="Tahoma"/>
            <family val="2"/>
          </rPr>
          <t>Yesid:</t>
        </r>
        <r>
          <rPr>
            <sz val="8"/>
            <color indexed="81"/>
            <rFont val="Tahoma"/>
            <family val="2"/>
          </rPr>
          <t xml:space="preserve">
02. IMPLEMENTACIÓN DE PROCESOS PRODUCTIVOS LIMPIOS Y MERCADOS VERDES</t>
        </r>
      </text>
    </comment>
    <comment ref="B35" authorId="0">
      <text>
        <r>
          <rPr>
            <b/>
            <sz val="8"/>
            <color indexed="81"/>
            <rFont val="Tahoma"/>
            <family val="2"/>
          </rPr>
          <t>Yesid:</t>
        </r>
        <r>
          <rPr>
            <sz val="8"/>
            <color indexed="81"/>
            <rFont val="Tahoma"/>
            <family val="2"/>
          </rPr>
          <t xml:space="preserve">
GESTIÓN AMBIENTAL PARA EL DESARROLLO DE LOS ENTES TERRITORIALES</t>
        </r>
      </text>
    </comment>
    <comment ref="C35" authorId="0">
      <text>
        <r>
          <rPr>
            <b/>
            <sz val="8"/>
            <color indexed="81"/>
            <rFont val="Tahoma"/>
            <family val="2"/>
          </rPr>
          <t>Yesid:</t>
        </r>
        <r>
          <rPr>
            <sz val="8"/>
            <color indexed="81"/>
            <rFont val="Tahoma"/>
            <family val="2"/>
          </rPr>
          <t xml:space="preserve">
MANEJO DE RESIDUOS URBANOS</t>
        </r>
      </text>
    </comment>
    <comment ref="C36" authorId="0">
      <text>
        <r>
          <rPr>
            <b/>
            <sz val="8"/>
            <color indexed="81"/>
            <rFont val="Tahoma"/>
            <family val="2"/>
          </rPr>
          <t>Yesid:</t>
        </r>
        <r>
          <rPr>
            <sz val="8"/>
            <color indexed="81"/>
            <rFont val="Tahoma"/>
            <family val="2"/>
          </rPr>
          <t xml:space="preserve">
02. IMPLEMENTACIÓN DE PROCESOS PRODUCTIVOS LIMPIOS Y MERCADOS VERDES</t>
        </r>
      </text>
    </comment>
    <comment ref="B39" authorId="0">
      <text>
        <r>
          <rPr>
            <b/>
            <sz val="8"/>
            <color indexed="81"/>
            <rFont val="Tahoma"/>
            <family val="2"/>
          </rPr>
          <t>Yesid:</t>
        </r>
        <r>
          <rPr>
            <sz val="8"/>
            <color indexed="81"/>
            <rFont val="Tahoma"/>
            <family val="2"/>
          </rPr>
          <t xml:space="preserve">
En el Plan de Acción 2012-2015, Cardique plantea la ejecución de 6 programas</t>
        </r>
      </text>
    </comment>
    <comment ref="C39" authorId="0">
      <text>
        <r>
          <rPr>
            <b/>
            <sz val="8"/>
            <color indexed="81"/>
            <rFont val="Tahoma"/>
            <family val="2"/>
          </rPr>
          <t>yesid:</t>
        </r>
        <r>
          <rPr>
            <sz val="8"/>
            <color indexed="81"/>
            <rFont val="Tahoma"/>
            <family val="2"/>
          </rPr>
          <t xml:space="preserve">
Conforme al PA 2012 - 2015, cada programa esta integrado por uno o varios proyectos, Cardique plantea la ejecución de 14 proyectos entre 2013 -2015</t>
        </r>
      </text>
    </comment>
    <comment ref="B40" authorId="0">
      <text>
        <r>
          <rPr>
            <b/>
            <sz val="8"/>
            <color indexed="81"/>
            <rFont val="Tahoma"/>
            <family val="2"/>
          </rPr>
          <t>Yesid: ORDENAMIENTO AMBIENTAL Y TERRITORIAL</t>
        </r>
        <r>
          <rPr>
            <sz val="8"/>
            <color indexed="81"/>
            <rFont val="Tahoma"/>
            <family val="2"/>
          </rPr>
          <t xml:space="preserve">
</t>
        </r>
      </text>
    </comment>
    <comment ref="C40" authorId="0">
      <text>
        <r>
          <rPr>
            <b/>
            <sz val="8"/>
            <color indexed="81"/>
            <rFont val="Tahoma"/>
            <family val="2"/>
          </rPr>
          <t xml:space="preserve">Yesid: </t>
        </r>
        <r>
          <rPr>
            <sz val="8"/>
            <color indexed="81"/>
            <rFont val="Tahoma"/>
            <family val="2"/>
          </rPr>
          <t>PLANEACIÓN Y GESTIÓN INTEGRAL DEL RIESGIÓN</t>
        </r>
      </text>
    </comment>
    <comment ref="B43" authorId="0">
      <text>
        <r>
          <rPr>
            <b/>
            <sz val="8"/>
            <color indexed="81"/>
            <rFont val="Tahoma"/>
            <family val="2"/>
          </rPr>
          <t>Yesid: ORDENAMIENTO AMBIENTAL Y TERRITORIAL</t>
        </r>
        <r>
          <rPr>
            <sz val="8"/>
            <color indexed="81"/>
            <rFont val="Tahoma"/>
            <family val="2"/>
          </rPr>
          <t xml:space="preserve">
</t>
        </r>
      </text>
    </comment>
    <comment ref="C43" authorId="0">
      <text>
        <r>
          <rPr>
            <b/>
            <sz val="8"/>
            <color indexed="81"/>
            <rFont val="Tahoma"/>
            <family val="2"/>
          </rPr>
          <t xml:space="preserve">Yesid: </t>
        </r>
        <r>
          <rPr>
            <sz val="8"/>
            <color indexed="81"/>
            <rFont val="Tahoma"/>
            <family val="2"/>
          </rPr>
          <t>PLANEACIÓN Y GESTIÓN INTEGRAL DEL RIESGIÓN</t>
        </r>
      </text>
    </comment>
    <comment ref="B46" authorId="0">
      <text>
        <r>
          <rPr>
            <b/>
            <sz val="8"/>
            <color indexed="81"/>
            <rFont val="Tahoma"/>
            <family val="2"/>
          </rPr>
          <t>Yesid:</t>
        </r>
        <r>
          <rPr>
            <sz val="8"/>
            <color indexed="81"/>
            <rFont val="Tahoma"/>
            <family val="2"/>
          </rPr>
          <t xml:space="preserve">
En el Plan de Acción 2012-2015, Cardique plantea la ejecución de 6 programas</t>
        </r>
      </text>
    </comment>
    <comment ref="C46" authorId="0">
      <text>
        <r>
          <rPr>
            <b/>
            <sz val="8"/>
            <color indexed="81"/>
            <rFont val="Tahoma"/>
            <family val="2"/>
          </rPr>
          <t>yesid:</t>
        </r>
        <r>
          <rPr>
            <sz val="8"/>
            <color indexed="81"/>
            <rFont val="Tahoma"/>
            <family val="2"/>
          </rPr>
          <t xml:space="preserve">
Conforme al PA 2012 - 2015, cada programa esta integrado por uno o varios proyectos, Cardique plantea la ejecución de 14 proyectos entre 2013 -2015</t>
        </r>
      </text>
    </comment>
    <comment ref="B47" authorId="0">
      <text>
        <r>
          <rPr>
            <b/>
            <sz val="8"/>
            <color indexed="81"/>
            <rFont val="Tahoma"/>
            <family val="2"/>
          </rPr>
          <t>Yesid: FORTALECIMIENTO INSTITUCIONAL</t>
        </r>
      </text>
    </comment>
    <comment ref="C47" authorId="0">
      <text>
        <r>
          <rPr>
            <b/>
            <sz val="8"/>
            <color indexed="81"/>
            <rFont val="Tahoma"/>
            <family val="2"/>
          </rPr>
          <t>yesid:</t>
        </r>
        <r>
          <rPr>
            <sz val="8"/>
            <color indexed="81"/>
            <rFont val="Tahoma"/>
            <family val="2"/>
          </rPr>
          <t xml:space="preserve">
LABORATORIO DE CALIDAD AMBIENTAL</t>
        </r>
      </text>
    </comment>
    <comment ref="C48" authorId="0">
      <text>
        <r>
          <rPr>
            <b/>
            <sz val="8"/>
            <color indexed="81"/>
            <rFont val="Tahoma"/>
            <family val="2"/>
          </rPr>
          <t>Yesid: ARTICULACIÓN</t>
        </r>
        <r>
          <rPr>
            <sz val="8"/>
            <color indexed="81"/>
            <rFont val="Tahoma"/>
            <family val="2"/>
          </rPr>
          <t xml:space="preserve"> DEL SINA</t>
        </r>
      </text>
    </comment>
    <comment ref="C49" authorId="0">
      <text>
        <r>
          <rPr>
            <b/>
            <sz val="8"/>
            <color indexed="81"/>
            <rFont val="Tahoma"/>
            <family val="2"/>
          </rPr>
          <t xml:space="preserve">Yesid: </t>
        </r>
        <r>
          <rPr>
            <sz val="8"/>
            <color indexed="81"/>
            <rFont val="Tahoma"/>
            <family val="2"/>
          </rPr>
          <t>DESARROLLO CORPORATIVO</t>
        </r>
      </text>
    </comment>
    <comment ref="B52" authorId="0">
      <text>
        <r>
          <rPr>
            <b/>
            <sz val="8"/>
            <color indexed="81"/>
            <rFont val="Tahoma"/>
            <family val="2"/>
          </rPr>
          <t>Yesid: FORTALECIMIENTO INSTITUCIONAL</t>
        </r>
      </text>
    </comment>
    <comment ref="C52" authorId="0">
      <text>
        <r>
          <rPr>
            <b/>
            <sz val="8"/>
            <color indexed="81"/>
            <rFont val="Tahoma"/>
            <family val="2"/>
          </rPr>
          <t>yesid:</t>
        </r>
        <r>
          <rPr>
            <sz val="8"/>
            <color indexed="81"/>
            <rFont val="Tahoma"/>
            <family val="2"/>
          </rPr>
          <t xml:space="preserve">
LABORATORIO DE CALIDAD AMBIENTAL</t>
        </r>
      </text>
    </comment>
    <comment ref="C53" authorId="0">
      <text>
        <r>
          <rPr>
            <b/>
            <sz val="8"/>
            <color indexed="81"/>
            <rFont val="Tahoma"/>
            <family val="2"/>
          </rPr>
          <t>Yesid: ARTICULACIÓN</t>
        </r>
        <r>
          <rPr>
            <sz val="8"/>
            <color indexed="81"/>
            <rFont val="Tahoma"/>
            <family val="2"/>
          </rPr>
          <t xml:space="preserve"> DEL SINA</t>
        </r>
      </text>
    </comment>
    <comment ref="C54" authorId="0">
      <text>
        <r>
          <rPr>
            <b/>
            <sz val="8"/>
            <color indexed="81"/>
            <rFont val="Tahoma"/>
            <family val="2"/>
          </rPr>
          <t xml:space="preserve">Yesid: </t>
        </r>
        <r>
          <rPr>
            <sz val="8"/>
            <color indexed="81"/>
            <rFont val="Tahoma"/>
            <family val="2"/>
          </rPr>
          <t>DESARROLLO CORPORATIVO</t>
        </r>
      </text>
    </comment>
    <comment ref="B57" authorId="0">
      <text>
        <r>
          <rPr>
            <b/>
            <sz val="8"/>
            <color indexed="81"/>
            <rFont val="Tahoma"/>
            <family val="2"/>
          </rPr>
          <t>Yesid:</t>
        </r>
        <r>
          <rPr>
            <sz val="8"/>
            <color indexed="81"/>
            <rFont val="Tahoma"/>
            <family val="2"/>
          </rPr>
          <t xml:space="preserve">
En el Plan de Acción 2012-2015, Cardique plantea la ejecución de 6 programas</t>
        </r>
      </text>
    </comment>
    <comment ref="C57" authorId="0">
      <text>
        <r>
          <rPr>
            <b/>
            <sz val="8"/>
            <color indexed="81"/>
            <rFont val="Tahoma"/>
            <family val="2"/>
          </rPr>
          <t>yesid:</t>
        </r>
        <r>
          <rPr>
            <sz val="8"/>
            <color indexed="81"/>
            <rFont val="Tahoma"/>
            <family val="2"/>
          </rPr>
          <t xml:space="preserve">
Conforme al PA 2012 - 2015, cada programa esta integrado por uno o varios proyectos, Cardique plantea la ejecución de 14 proyectos entre 2013 -2015</t>
        </r>
      </text>
    </comment>
    <comment ref="B58" authorId="0">
      <text>
        <r>
          <rPr>
            <b/>
            <sz val="8"/>
            <color indexed="81"/>
            <rFont val="Tahoma"/>
            <family val="2"/>
          </rPr>
          <t xml:space="preserve">Yesid: </t>
        </r>
        <r>
          <rPr>
            <sz val="8"/>
            <color indexed="81"/>
            <rFont val="Tahoma"/>
            <family val="2"/>
          </rPr>
          <t>EDUCACIÓN AMBIENTAL Y PARTICIPACIÓN SOCIAL</t>
        </r>
      </text>
    </comment>
    <comment ref="C58" authorId="0">
      <text>
        <r>
          <rPr>
            <b/>
            <sz val="8"/>
            <color indexed="81"/>
            <rFont val="Tahoma"/>
            <family val="2"/>
          </rPr>
          <t>Yesid: 01. GESTIÓN A PROYECTOS AMBIENTALES</t>
        </r>
      </text>
    </comment>
    <comment ref="C59" authorId="0">
      <text>
        <r>
          <rPr>
            <b/>
            <sz val="8"/>
            <color indexed="81"/>
            <rFont val="Tahoma"/>
            <family val="2"/>
          </rPr>
          <t xml:space="preserve">Yesid: </t>
        </r>
        <r>
          <rPr>
            <sz val="8"/>
            <color indexed="81"/>
            <rFont val="Tahoma"/>
            <family val="2"/>
          </rPr>
          <t xml:space="preserve">CONSTRUCCIÓN DE UNA CULTURA AMBIENTAL </t>
        </r>
      </text>
    </comment>
    <comment ref="B62" authorId="0">
      <text>
        <r>
          <rPr>
            <b/>
            <sz val="8"/>
            <color indexed="81"/>
            <rFont val="Tahoma"/>
            <family val="2"/>
          </rPr>
          <t xml:space="preserve">Yesid: </t>
        </r>
        <r>
          <rPr>
            <sz val="8"/>
            <color indexed="81"/>
            <rFont val="Tahoma"/>
            <family val="2"/>
          </rPr>
          <t>EDUCACIÓN AMBIENTAL Y PARTICIPACIÓN SOCIAL</t>
        </r>
      </text>
    </comment>
    <comment ref="C62" authorId="0">
      <text>
        <r>
          <rPr>
            <b/>
            <sz val="8"/>
            <color indexed="81"/>
            <rFont val="Tahoma"/>
            <family val="2"/>
          </rPr>
          <t>Yesid: 01. GESTIÓN A PROYECTOS AMBIENTALES</t>
        </r>
      </text>
    </comment>
    <comment ref="C63" authorId="0">
      <text>
        <r>
          <rPr>
            <b/>
            <sz val="8"/>
            <color indexed="81"/>
            <rFont val="Tahoma"/>
            <family val="2"/>
          </rPr>
          <t xml:space="preserve">Yesid: </t>
        </r>
        <r>
          <rPr>
            <sz val="8"/>
            <color indexed="81"/>
            <rFont val="Tahoma"/>
            <family val="2"/>
          </rPr>
          <t xml:space="preserve">CONSTRUCCIÓN DE UNA CULTURA AMBIENTAL </t>
        </r>
      </text>
    </comment>
  </commentList>
</comments>
</file>

<file path=xl/sharedStrings.xml><?xml version="1.0" encoding="utf-8"?>
<sst xmlns="http://schemas.openxmlformats.org/spreadsheetml/2006/main" count="932" uniqueCount="411">
  <si>
    <t xml:space="preserve"> (2A) INDICADORES</t>
  </si>
  <si>
    <t>Realización de seguimiento a los Permisos de Aprovechamiento Forestal (PAF)</t>
  </si>
  <si>
    <t>Número de hectáreas con PAF con seguimiento</t>
  </si>
  <si>
    <t>Informe de compatibilidad para SEGUIMIENTO financiero PAT 30 06 09 ok.xls</t>
  </si>
  <si>
    <t>Ejecutar el 05/09/2009 23:49</t>
  </si>
  <si>
    <t>Las siguientes características de este libro no son compatibles con versiones anteriores de Excel. Estas características podrían perderse o degradarse si guarda el libro con un formato de archivo anterior.</t>
  </si>
  <si>
    <t>Pérdida menor de fidelidad</t>
  </si>
  <si>
    <t>Nº de apariciones</t>
  </si>
  <si>
    <t>Algunas celdas o estilos de este libro contienen un formato no admitido en el formato de archivo seleccionado. Estos formatos se convertirán al formato más cercano disponible.</t>
  </si>
  <si>
    <t xml:space="preserve">Aportes a ASOCAR’s, conforme a sus estatutos y establecer convenios en virtud de lo establecido en el literal c del articulo 27 de la ley 99 de 1993. </t>
  </si>
  <si>
    <r>
      <t>02. C</t>
    </r>
    <r>
      <rPr>
        <sz val="12"/>
        <rFont val="Arial"/>
        <family val="2"/>
      </rPr>
      <t>ONSTRUCCIÓN DE UNA CULTURA AMBIENTAL DESDE LAS ESCUELAS Y LA CUMINIDAD EN GENERAL Y SU ENTORNO.</t>
    </r>
  </si>
  <si>
    <t>Promoción y celebración de eventos y conmemoración de fechas del calendario ambiental.</t>
  </si>
  <si>
    <t xml:space="preserve">Número </t>
  </si>
  <si>
    <t>Número</t>
  </si>
  <si>
    <t>Porcentaje</t>
  </si>
  <si>
    <t>(17) OBSERVACIONES</t>
  </si>
  <si>
    <t>(11) META FINANCIERA ANUAL ($)</t>
  </si>
  <si>
    <t>(3) META FISICA ANUAL (Según unidad de medida)</t>
  </si>
  <si>
    <t>(4) AVANCE DE LA META FISICA  (Según unidad de medida y Periodo Evaluado)</t>
  </si>
  <si>
    <t xml:space="preserve">(5) PORCENTAJE DE AVANCE FISICO % (Periodo Evaluado) ((4/3)*100)
</t>
  </si>
  <si>
    <t>(8) ACUMULADO DE LA META FISICA (Según unidad de medida)</t>
  </si>
  <si>
    <t xml:space="preserve">(9) PORCENTAJE DE AVANCE  FISICO ACUMULADO % ((8/7)*100)
</t>
  </si>
  <si>
    <t xml:space="preserve">(12) AVANCE DE LA META FINANCIERA (Recursos comprometidos periodo Evaluado) ($)
</t>
  </si>
  <si>
    <t>(13) PORCENTAJE DEL AVANCE FINANCIERO % (Periodo Evaluado) ((12/11)*100)</t>
  </si>
  <si>
    <t xml:space="preserve">(15) ACUMULADO DE LA META FINANCIERA $
</t>
  </si>
  <si>
    <t xml:space="preserve">(16) PORCENTAJE DE  AVANCE FINANCIERO ACUMULADO % ((15/14)*100)
</t>
  </si>
  <si>
    <t>01. MANEJO DE RESIDUOS URBANOS</t>
  </si>
  <si>
    <t>Vehículos adquiridos</t>
  </si>
  <si>
    <t>ACCIONES OPERATIVAS</t>
  </si>
  <si>
    <t>(2) UNIDAD DE MEDIDA</t>
  </si>
  <si>
    <t>Numero</t>
  </si>
  <si>
    <t xml:space="preserve">META FINANCIERA PLAN DE ACCION </t>
  </si>
  <si>
    <t>(14) META FINANCIERA DEL PERIODO ($)</t>
  </si>
  <si>
    <t>Hectáreas</t>
  </si>
  <si>
    <t>Realización de mantenimiento preventivo, correctivo y calibracion de equipos</t>
  </si>
  <si>
    <t>Incorporación de los componentes de investigación, ciencia y tecnología en las instituciones educativas, mediante la implementación del proyecto Ondas Ambientales en convenio con Colciencias</t>
  </si>
  <si>
    <t>(6) PORCENTAJE DE AVANCE PROCESO DE GESTION DE LA META FISICA (aplica unicamente para el informe del primer sem.)</t>
  </si>
  <si>
    <t>01. ADMINISTRACIÓN Y MANEJO DEL RECURSO HÍDRICO</t>
  </si>
  <si>
    <t>01. AGUAS SUPERFICIALES CONTINENTALES.</t>
  </si>
  <si>
    <t>Realización de trabajos manuales y/o mecánicos para limpieza, mantenimiento y restauración hidrodinámica de ciénagas, canales pluviales y cauces de arroyo de la jurisdicción  (ley 99 de 1993, Art. 31, numeral 19)</t>
  </si>
  <si>
    <t>Cuerpos de agua y/o cauces intervenidos</t>
  </si>
  <si>
    <t>COMPORTAMIENTO META FISICA PLAN DE ACCION</t>
  </si>
  <si>
    <t>0.2 RECUPERACIÓN Y CONSERVACIÓN DEL PARQUE NATURAL DISTRITAL CIÉNAGA DE LA VIRGEN</t>
  </si>
  <si>
    <t>03. AGUAS SUBTERRÁNEAS</t>
  </si>
  <si>
    <t>04. AGUAS MARINO  - COSTERA</t>
  </si>
  <si>
    <t>Areas revegetalizadas con Mangle</t>
  </si>
  <si>
    <t>Seguimiento realizado</t>
  </si>
  <si>
    <t>Restauración realizada</t>
  </si>
  <si>
    <t>02. ADMINISTRACIÓN Y MANEJO DE LA BIODIVERSIDAD</t>
  </si>
  <si>
    <t>01.  USO Y MANEJO DE BOSQUES</t>
  </si>
  <si>
    <t>02. USO Y MANEJO DE FAUNA SILVESTRE.</t>
  </si>
  <si>
    <t xml:space="preserve">Total avance porcentual </t>
  </si>
  <si>
    <t>0.3. GESTIÓN AMBIENTAL PARA EL DESARROLLO DE LOS ENTES TERRITORIALES</t>
  </si>
  <si>
    <t xml:space="preserve">Programa desarrollado </t>
  </si>
  <si>
    <t>Municpios beneficiados</t>
  </si>
  <si>
    <t>02. IMPLEMENTACIÓN DE PROCESOS PRODUCTIVOS LIMPIOS Y MERCADOS VERDES</t>
  </si>
  <si>
    <t>0.4. ORDENAMIENTO AMBIENTAL Y TERRITORIAL</t>
  </si>
  <si>
    <t>01. PLANEACION Y GESTION INTEGRAL DEL RIESGO</t>
  </si>
  <si>
    <t>Fases</t>
  </si>
  <si>
    <t>Programa implementado</t>
  </si>
  <si>
    <t>01. LABORATORIO DE CALIDAD AMBIENTAL</t>
  </si>
  <si>
    <t>02. ARTICULACIÓN DEL SINA.</t>
  </si>
  <si>
    <t>03. DESARROLLO CORPORATIVO</t>
  </si>
  <si>
    <t>0.5. FORTALECIMIENTO INSTITUCIONAL</t>
  </si>
  <si>
    <t>Adquisición de insumos y materiales para funcionamiento del laboratorio.</t>
  </si>
  <si>
    <t>Adquisiciones</t>
  </si>
  <si>
    <t>Mantenimientos realizados</t>
  </si>
  <si>
    <t>Parámetros acreditados</t>
  </si>
  <si>
    <t>Participación en pruebas interlaboratorios para evaluar capacidad técnica.</t>
  </si>
  <si>
    <t>Participación realizada</t>
  </si>
  <si>
    <t>Apoyo a Asocars en las acciones para el mejoramiento de la cooperación horizontal</t>
  </si>
  <si>
    <t>Total avance porcentual</t>
  </si>
  <si>
    <t>Plan elaborado</t>
  </si>
  <si>
    <t>Divulgaciones realizadas</t>
  </si>
  <si>
    <t>Entrenamiento realizado</t>
  </si>
  <si>
    <t>Actualización y soporte de licencias de Arc Gis del SIG - Cardique</t>
  </si>
  <si>
    <t>Actualizaciones realizadas</t>
  </si>
  <si>
    <t>Municipios atendidos</t>
  </si>
  <si>
    <t>Elaboración, desarrollo y seguimiento del Plan Institucional de Capacitación anual para los funcionarios de la Corporación</t>
  </si>
  <si>
    <t>0.6. EDUCACION AMBIENTAL  Y PARTICIPACIÓN SOCIAL</t>
  </si>
  <si>
    <t xml:space="preserve">Asesoría y seguimiento de los Planes de Educación Ambiental  Municipal y acompañamiento a los Comités Técnicos Interinstitucionales  de Educación Ambiental Municipal. </t>
  </si>
  <si>
    <t>CIDEA funcionando                                     Planes Asesorados</t>
  </si>
  <si>
    <t>Eventos realizados</t>
  </si>
  <si>
    <r>
      <t>01. GESTIÓN A PROYECTOS AMBIENTALES</t>
    </r>
    <r>
      <rPr>
        <sz val="12"/>
        <rFont val="Arial"/>
        <family val="2"/>
      </rPr>
      <t>.</t>
    </r>
  </si>
  <si>
    <t>Programa desarrollado</t>
  </si>
  <si>
    <t>Municipios beneficiados</t>
  </si>
  <si>
    <t>PRAE implementados</t>
  </si>
  <si>
    <t>Cursos Realizados</t>
  </si>
  <si>
    <t>Diseño, Formulación, Ejecución y Seguimiento de un (1) programa de Educación ambiental en la zona insular de la jurisdicción.</t>
  </si>
  <si>
    <t>Programa Diseñado, formulado, ejecutado y con seguimiento</t>
  </si>
  <si>
    <t>Proyectos ondas apoyados y con seguimiento</t>
  </si>
  <si>
    <t>CORPORACIÓN AUTÓNOMA REGIONAL DEL CANAL DEL DIQUE - CARDIQUE</t>
  </si>
  <si>
    <t>SUBDIRECCIÓN DE PLANEACIÓN</t>
  </si>
  <si>
    <t xml:space="preserve">Programas </t>
  </si>
  <si>
    <t>Proyectos</t>
  </si>
  <si>
    <t>Ponderación por proyecto</t>
  </si>
  <si>
    <t>Porcentaje sin ponderación</t>
  </si>
  <si>
    <t>Porcentaje con ponderación</t>
  </si>
  <si>
    <t>Programa 1</t>
  </si>
  <si>
    <t>Proyecto 1</t>
  </si>
  <si>
    <t>Proyecto 2</t>
  </si>
  <si>
    <t>Proyecto 3</t>
  </si>
  <si>
    <t>Proyecto 4</t>
  </si>
  <si>
    <t>Total</t>
  </si>
  <si>
    <t>Porcentaje sin Ponderación</t>
  </si>
  <si>
    <t>Porcentaje con Ponderación</t>
  </si>
  <si>
    <t>Programa 2</t>
  </si>
  <si>
    <t>Programa 3</t>
  </si>
  <si>
    <t>Programa 4</t>
  </si>
  <si>
    <t>Programa 5</t>
  </si>
  <si>
    <t>Programa 6</t>
  </si>
  <si>
    <t xml:space="preserve">Tabla Resumen Evaluación Plan de Acción % Físico y Financiero por  Proyectos </t>
  </si>
  <si>
    <t>PROGRAMA 1: ADMINISTRACIÓN Y MANEJO DEL RECURSO HÍDRICO</t>
  </si>
  <si>
    <t>PROYECTOS</t>
  </si>
  <si>
    <t>% FÍSICO ANUAL</t>
  </si>
  <si>
    <t>% FÍSICO PERIODO</t>
  </si>
  <si>
    <t>% FINANCIERO ANUAL</t>
  </si>
  <si>
    <r>
      <t>% FINANCIERO PERIODO</t>
    </r>
    <r>
      <rPr>
        <sz val="8"/>
        <rFont val="Arial"/>
        <family val="2"/>
      </rPr>
      <t xml:space="preserve"> </t>
    </r>
  </si>
  <si>
    <t>Aguas Superficiales Continentales</t>
  </si>
  <si>
    <t>Recuperación y Conservación del Parque Natural Distrital Ciénaga de la Virgen</t>
  </si>
  <si>
    <t>Aguas Subterráneas</t>
  </si>
  <si>
    <t>Aguas Marino-Costera</t>
  </si>
  <si>
    <t>PROGRAMA 2: ADMINISTRACIÓN Y MANEJO DE LA BIODIVERSIDAD</t>
  </si>
  <si>
    <t>Uso y Manejo de Bosques</t>
  </si>
  <si>
    <t>Uso y Manejo de la Fauna Silvestre</t>
  </si>
  <si>
    <t>PROGRAMA 3: GESTIÓN AMBIENTAL PARA EL DESARROLLO DE LOS ENTES TERRITORIALES</t>
  </si>
  <si>
    <t>Manejo de Residuos Urbanos</t>
  </si>
  <si>
    <t>Implementación de Procesos Productivos y Mercados Verdes</t>
  </si>
  <si>
    <t>PROGRAMA 4: ORDENAMIENTO AMBIENTAL Y TERRITORIAL</t>
  </si>
  <si>
    <t>Planeación y Gestión Integral del Riesgo</t>
  </si>
  <si>
    <t>PROGRAMA 5: FORTALECIMIENTO INSTITUCIONAL</t>
  </si>
  <si>
    <t>Laboratorio de Calidad Ambiental</t>
  </si>
  <si>
    <t>Articulación del SINA</t>
  </si>
  <si>
    <t>Desarrollo Corporativo</t>
  </si>
  <si>
    <t>PROGRAMA 6: EDUCACION AMBIENTAL Y PARTICIPACIÓN  SOCIAL</t>
  </si>
  <si>
    <t>Gestión Proyectos Ambientales</t>
  </si>
  <si>
    <t>Construcción de una Cultura Ambiental</t>
  </si>
  <si>
    <t xml:space="preserve">Ponderó: Yesid Correa Romero - Profesional Especializado </t>
  </si>
  <si>
    <t xml:space="preserve">Tabla Resumen Evaluación Plan de Acción % Físico y Financiero por  Programas </t>
  </si>
  <si>
    <t>PROGRAMA</t>
  </si>
  <si>
    <t>ADMINISTRACIÓN Y MANEJO DEL RECURSO HÍDRICO</t>
  </si>
  <si>
    <t>ADMINISTRACIÓN Y MANEJO DE LA BIODIVERSIDAD</t>
  </si>
  <si>
    <t>GESTIÓN AMBIENTAL PARA EL DESARROLLO DE LOS ENTES TERRITORIALES</t>
  </si>
  <si>
    <t>ORDENAMIENTO AMBIENTAL Y TERRITORIAL</t>
  </si>
  <si>
    <t>FORTALECIMIENTO INSTITUCIONAL</t>
  </si>
  <si>
    <t>EDUCACION AMBIENTAL Y PARTICIPACIÓN  SOCIAL</t>
  </si>
  <si>
    <t>Total promedio</t>
  </si>
  <si>
    <t>Divulgación realizada</t>
  </si>
  <si>
    <t>(10) Adición presupuestal (modificación)</t>
  </si>
  <si>
    <r>
      <t xml:space="preserve">Desarrollar un (1) programa anual de Educación ambiental para la conservación del recurso agua - Promoción de los Clubes Defensores del Agua
</t>
    </r>
    <r>
      <rPr>
        <sz val="14"/>
        <color indexed="10"/>
        <rFont val="Arial"/>
        <family val="2"/>
      </rPr>
      <t>Se cuenta con Clubes Defensores del Agua</t>
    </r>
    <r>
      <rPr>
        <sz val="14"/>
        <color indexed="10"/>
        <rFont val="Arial"/>
        <family val="2"/>
      </rPr>
      <t xml:space="preserve"> en los 20 municipios de la jurisdicción de Cardique</t>
    </r>
  </si>
  <si>
    <t>Valor actual</t>
  </si>
  <si>
    <t xml:space="preserve">$ 32.331.905. 618,54  </t>
  </si>
  <si>
    <t>Porcentaje ejecución</t>
  </si>
  <si>
    <t>Manglar</t>
  </si>
  <si>
    <t xml:space="preserve">CORPORACIÓN AUTÓNOMA REGIONAL DEL CANAL DEL DIQUE - CARDIQUE
MATRIZ DE SEGUIMIENTO DEL PLAN DE ACCIÓN INSTITUCIONAL - PAI 2016 - 2019 (AVANCE EN LAS METAS FÍSICAS Y FINANCIERAS) </t>
  </si>
  <si>
    <t>AVANCE PLAN DE ACCIÓN INSTITUCIONAL 2016 - 2019 METAS FISICAS Y FINANCIERAS POR PROYECTOS Y PROGRAMAS</t>
  </si>
  <si>
    <t>Año 2016 y Periodo 2016 - 2019</t>
  </si>
  <si>
    <r>
      <t xml:space="preserve">(1)
PROGRAMAS - PROYECTOS  DEL PAI 2016 - 2019
(inserte filas cuando sea necesario)
</t>
    </r>
    <r>
      <rPr>
        <b/>
        <sz val="10"/>
        <color indexed="10"/>
        <rFont val="Arial Narrow"/>
        <family val="2"/>
      </rPr>
      <t/>
    </r>
  </si>
  <si>
    <t>Reservorios intervenidos</t>
  </si>
  <si>
    <t>Reestablecimiento de interconexión de cienagas de la jurisdicción de Cardique</t>
  </si>
  <si>
    <r>
      <t xml:space="preserve"> Interconexión realizado. </t>
    </r>
    <r>
      <rPr>
        <sz val="14"/>
        <color indexed="10"/>
        <rFont val="Arial Narrow"/>
        <family val="2"/>
      </rPr>
      <t/>
    </r>
  </si>
  <si>
    <t xml:space="preserve">"Porcentaje de áreas de ecosistemas en restauración, rehabilitación y reforestación". IMG- MADS Art 6 C6 Res 0677/27/04/16  </t>
  </si>
  <si>
    <t>Creación e implementación del Fondo de agua</t>
  </si>
  <si>
    <t>Fondo creado</t>
  </si>
  <si>
    <t>Toma de muestras y/o análisis para seguimiento y monitoreo a estaciones y/o cuerpos de agua de la jurisdicción (continentales, subterráneos y marinos)</t>
  </si>
  <si>
    <t>Muestras analizadas</t>
  </si>
  <si>
    <r>
      <t xml:space="preserve">Realización de trabajos manuales y/o mecánicos para limpieza, mantenimiento y restauración hidrodinámica de </t>
    </r>
    <r>
      <rPr>
        <b/>
        <sz val="14"/>
        <rFont val="Arial Narrow"/>
        <family val="2"/>
      </rPr>
      <t>reservorios</t>
    </r>
    <r>
      <rPr>
        <sz val="14"/>
        <rFont val="Arial Narrow"/>
        <family val="2"/>
      </rPr>
      <t xml:space="preserve"> de la jurisdicción  (ley 99 de 1993, Art. 31, numeral 19)</t>
    </r>
  </si>
  <si>
    <t>Listado de contrtación y  Catalina Mesa</t>
  </si>
  <si>
    <t>Ing Luz Dary</t>
  </si>
  <si>
    <t>Direción General…</t>
  </si>
  <si>
    <r>
      <t xml:space="preserve">Dra Mady - </t>
    </r>
    <r>
      <rPr>
        <sz val="10"/>
        <color rgb="FFFF0000"/>
        <rFont val="Arial Narrow"/>
        <family val="2"/>
      </rPr>
      <t>Ing Gustavo</t>
    </r>
  </si>
  <si>
    <t>Ejecución de obras para al mejoramiento hidráulico y el saneamiento ambiental de los arroyos y canales que vierten hacia la Ciénaga de la Virgen; Los arroyos y canales a intervenir serán los siguientes: Arroyo Ternera, Arroyo Limón, Arroyo La Tabla, Arroyo Tabacal, Arroyo Mesa, Arroyo Hormiga, Arroyo Matagente, Arroyo Calicanto, Arroyo Isla De León, Canal Playa Blanca, Canal Simón Bolívar, Canal Barcelona, Canal San Pablo, Canal Maria Auxiliadora, Canal Maravilla, Canal Magdalena, Canal Once De Nov, Canal Las Flores, , Canal Ricaurte, Canal Chapundúm, Canal Fredonia, Canal Amador y Cortez, Canal Líbano, Canal Salín Bechara, San Martín, Pedro Salazar, La Esperanza, San Francisco, Puerto de Pescadores, Cordialidad, Canal Calicanto, Calicanto Nuevo, San Pedro, Canal Urdaneta, Ciudad Sevilla, Canal Sector Guarapero, Chiquinquirá, Calicanto Viejo, Villa Rosita, Jorge Eliécer Gaitán, Bolívar, La Villa, Foco Rojo, Líbano - Acapulco, Tabú, Gaviotas 1, Bomba Del Tigre, Chepa Sección 1, Chepa Sección 11, Arroyo Chiamaría, Arroyo Flor Del Campo y Descole Canales Ciénaga de la Virgen. Ley 981 de 2005, el literal b) del artículo 21 de la Ley 105 de 1993, modificado parcialmente por la Ley 787 de 2002, Resolución N° 003286 de 2005 del Ministerio de Transorte, Resolución N° 1710 del 15 de noviembre de 2005 del MADS;  acuerdo 009 de 2006 Consejo Directivo de Cardique, ejecución PMA y proyectos del POMCA Ciénaga de la Virgen (Resolución de Cardique No. 0768 de fecha 20 de septiembre de 2005)</t>
  </si>
  <si>
    <t>Mejoramiento hidráulico dearroyos,  canales y/o descoles que vierten a la Ciénaga de la Virgen.</t>
  </si>
  <si>
    <t>Interventorías de proyectos, obras o actividades</t>
  </si>
  <si>
    <t xml:space="preserve"> Interventorías realizadas</t>
  </si>
  <si>
    <t>Apoyo a proyectos socio productivos</t>
  </si>
  <si>
    <t>Proyectos socioproductivos apoyados</t>
  </si>
  <si>
    <t>Identificación, vulnerabilidad y reglamentación hidrogeológica de los acuíferos de los municipios de Mahates, Calamar, Arjona  y San Jacinto para conocer el potencial y administrar sosteniblemente el recurso.</t>
  </si>
  <si>
    <t>Identificación, vulnerabilidad y reglamentación realizada</t>
  </si>
  <si>
    <t>Reglamentación de los acuiferos de Tubaco y Córdoba</t>
  </si>
  <si>
    <t>Reglamentación realizada</t>
  </si>
  <si>
    <t>Análisis de la vulnerabilidad de los acuiferos del municipio de Córdoba y del corregimiento de Palenque (Mahates).</t>
  </si>
  <si>
    <t>Análisis realizado</t>
  </si>
  <si>
    <t>Localización geográfica (inventario de puntos de agua) y determinación para manejo y uso de los pozos subterráneos del municipio de El Carmen de Bolívar en diez de corregimientos priorizados (2016), municipio de Zambrano y sus corregimientos (2017), municipio de Córdoba Tetón (2018) y Soplaviento (2019)</t>
  </si>
  <si>
    <t>Localización y determinación realizada</t>
  </si>
  <si>
    <r>
      <t xml:space="preserve">Formulación del Plan de Ordenamiento y Manejo Integrado de la Unidad Ambiental Costera - POMIUAC-RIO MAGDALENA.(Decreto 1120-2013) Fases: 1. Preparación o Aprestamiento (Ecoversa). 2. Caracterización y Diagnostico. 3. Prospectiva y Zonificación Ambiental (Invemar). </t>
    </r>
    <r>
      <rPr>
        <b/>
        <sz val="14"/>
        <color indexed="8"/>
        <rFont val="Arial Narrow"/>
        <family val="2"/>
      </rPr>
      <t>4. 2017 Formulación y Adopción. 5. 2018 Implementación o Ejecución. 6. 2019 Seguimiento y Evaluación.</t>
    </r>
  </si>
  <si>
    <t xml:space="preserve">Fases Ejecutadas 4, 5 y 6. </t>
  </si>
  <si>
    <t>Alimentación base de datos Zona Insular (2016), Levantamiento de la línea base de los humedales insulares (2017), Estructura de seguimiento insular para el ejercicio de autoridad ambiental (2018), evaluación y seguimiento (2019)  en cumplimiento y seguimiento de obligaciones de la sentencia del Consejo de Estado y Tribunal Administrativo de Cundinamarca</t>
  </si>
  <si>
    <t>Fase de la estructura del seguimiento insular consolidada</t>
  </si>
  <si>
    <t xml:space="preserve">Adopción del Plan de Manejo y del Modelo de Desarrollo Sostenible del Área Marina Protegida </t>
  </si>
  <si>
    <t>Plan y Modelo Adoptado</t>
  </si>
  <si>
    <r>
      <t xml:space="preserve">Formulación del Plan de Ordenamiento y Manejo Integrado de la Unidad Ambiental Costera - POMIUAC-ESTUARINA DEL RIO SINU Y EL GOLFO DE MORROSQUILLO.(Decreto 1120-2013) Fases: 1. Preparación o Aprestamiento (Ecoversa). 2.A. Area Marina Protegida (vía sentencia: Segunda Instancia del Consejo de Estado; Primera Instancia Tribunal Administrativo de Cundinamarca).                                                                                                          </t>
    </r>
    <r>
      <rPr>
        <b/>
        <sz val="14"/>
        <color indexed="8"/>
        <rFont val="Arial Narrow"/>
        <family val="2"/>
      </rPr>
      <t>2.B. POMIUAC. Caracterización  y Diagnostico. 3. Prospectiva y Zonificación Ambiental</t>
    </r>
    <r>
      <rPr>
        <sz val="14"/>
        <color indexed="8"/>
        <rFont val="Arial Narrow"/>
        <family val="2"/>
      </rPr>
      <t xml:space="preserve">. </t>
    </r>
    <r>
      <rPr>
        <b/>
        <sz val="14"/>
        <color indexed="8"/>
        <rFont val="Arial Narrow"/>
        <family val="2"/>
      </rPr>
      <t>4. Formulación y Adopción (*) Consulta Previa. 5. Implementación o Ejecución. 6. Seguimiento y Evaluación.</t>
    </r>
  </si>
  <si>
    <t>Fases Ejecutadas 2.B, 3, 4, 5 y 6</t>
  </si>
  <si>
    <r>
      <t>Aportar información a los entes territoriales información sobre</t>
    </r>
    <r>
      <rPr>
        <sz val="14"/>
        <color indexed="10"/>
        <rFont val="Arial Narrow"/>
        <family val="2"/>
      </rPr>
      <t xml:space="preserve"> </t>
    </r>
    <r>
      <rPr>
        <sz val="14"/>
        <color indexed="8"/>
        <rFont val="Arial Narrow"/>
        <family val="2"/>
      </rPr>
      <t>riesgo natuarles con énfasis en  fenómenos marino costero ( erosión, geotenia, diapirismo y ascenso del nivel del mar) para su incorporación en los Planes de Ordenamiento Territorial(POT)</t>
    </r>
    <r>
      <rPr>
        <sz val="14"/>
        <rFont val="Arial Narrow"/>
        <family val="2"/>
      </rPr>
      <t>.</t>
    </r>
  </si>
  <si>
    <t xml:space="preserve">"Implementación de acciones en Manejo Integrado de Zonas Costeras" IMG - MADS. </t>
  </si>
  <si>
    <t>Ing Gustavo</t>
  </si>
  <si>
    <t>Dirección general</t>
  </si>
  <si>
    <t>Restauración de coberturas de manglar en areas priorizadas con vocación para establecer este tipo de cobertura.</t>
  </si>
  <si>
    <t>Apoyo en el establecimiento de viveros regionales comunitarios</t>
  </si>
  <si>
    <t>Plantulas producidas entregadas.</t>
  </si>
  <si>
    <t xml:space="preserve">Implementación y seguimiento del “pacto intersectorial por la madera legal en Colombia” en la jurisdicción </t>
  </si>
  <si>
    <t>Implementación realizada</t>
  </si>
  <si>
    <t>Diagnóstico y caracterización de áreas de reserva para fortalecer el Sistema Local de Áreas Protegidas (SILAP), Sistema Departamental de Áreas Protegidas (SIDAP), Sistema Regional de Áreas Protegidas (SIRAP) - CARIBE -  Sistema Nacional de Áreas Protegidas(SINAP)</t>
  </si>
  <si>
    <t>Diagnóstico y caracterización realizada</t>
  </si>
  <si>
    <t xml:space="preserve">Areas susceptibles de protección, restauración y/o conservación. </t>
  </si>
  <si>
    <t>Porcentaje de áreas protegidas con planes de manejo en ejecuciónIMG - MADS</t>
  </si>
  <si>
    <t>"Porcentaje de la superficie de áreas protegidas regionales declaradas, homologadas o recategorizadas, inscritas en el RUNAP "</t>
  </si>
  <si>
    <r>
      <t xml:space="preserve">Formulación del </t>
    </r>
    <r>
      <rPr>
        <sz val="14"/>
        <rFont val="Arial Narrow"/>
        <family val="2"/>
      </rPr>
      <t xml:space="preserve">Plan de Ordenación Forestal de la jurisdicción. Fase I: Inventario (2016) y Diagnostico (2017). Fase II Zonificación y formulación del plan de manejo (2018). </t>
    </r>
  </si>
  <si>
    <t xml:space="preserve">Porcentaje de avance en la formulación del Plan de Ordenación Forestal IMG - MADS </t>
  </si>
  <si>
    <t>Revisión y ajuste de la zonificación de manglares según directrices estipulados por el MADS.</t>
  </si>
  <si>
    <t>Etapas</t>
  </si>
  <si>
    <t>Revisión -  Ajuste Realizado</t>
  </si>
  <si>
    <t>Formulación del Plan de Manejo Ambiental de las áreas de manglar  zonificadas.</t>
  </si>
  <si>
    <t xml:space="preserve">Areas Con PMA. </t>
  </si>
  <si>
    <t>Proyecto Ban CO2 -  PNUD  fases: Formulación, Implementación y Seguimiento</t>
  </si>
  <si>
    <t>Proyecto formulados.</t>
  </si>
  <si>
    <t>Tres áreas para intervenir</t>
  </si>
  <si>
    <t xml:space="preserve"> (7)  META FISICA PERIODO (Según unidad de medida) "2016 -2019"</t>
  </si>
  <si>
    <t>Actualización e implementación del plan de conservación del  Manatí. Etapa I: Actaualización etapa II: Implementación, monitoreo y seguimiento del Plan de Manejo.</t>
  </si>
  <si>
    <t xml:space="preserve">Revisión y Actualizacion Realizadas </t>
  </si>
  <si>
    <t xml:space="preserve">Recuperación de hábitat para la conservación del Manatí en los ecosistema de la jurisdicción </t>
  </si>
  <si>
    <t>Rcuperación realizada</t>
  </si>
  <si>
    <t>Elaboración o ajuste e implementación del Plan de manejo, uso y conservación de cuatro: especies Caiman aguja (2016), Hicotea (2017), Boa (2018) e Iguana (2019).</t>
  </si>
  <si>
    <t>Porcentaje de especies amenazadas con medidas de conservación y manejo en ejecuciónIMG - MADS</t>
  </si>
  <si>
    <t>Campañas de prevención, control y manejo de especies invasoras (Pez León y Caracol Gigante).</t>
  </si>
  <si>
    <t>Porcentaje de especies invasoras con medidas de manejo en ejecuciónIMG - MADS</t>
  </si>
  <si>
    <t>Zonificación e inventario de especies de fauna vulnerables al tráfico ilegal.</t>
  </si>
  <si>
    <t xml:space="preserve">Inventario, Diagnostico y Zonificación </t>
  </si>
  <si>
    <t>Valoración económica de los bienes y servicios ambientales (Atractivos turísticos de la jurisdicción (Oceanario  - 2017), (Aviario Nacional - 2018) y  (Artesanías de San Jacinto - 2019)</t>
  </si>
  <si>
    <t>Valoración realizada</t>
  </si>
  <si>
    <r>
      <t>Fortalecimiento de las alianzas (Acuerdos Voluntario ) para la valoración y manejo de la fauna silvestre Post decomiso (Vivarium del Caribe, Fuerzas Armadas- BAFIM Malagana,  Fundación Omacha, Aviario Nacional de Colombia, Ceiner y Jardín Botánico "Guillermo Piñerez"</t>
    </r>
    <r>
      <rPr>
        <sz val="14"/>
        <rFont val="Arial Narrow"/>
        <family val="2"/>
      </rPr>
      <t>).</t>
    </r>
  </si>
  <si>
    <t>Acuerdos, Convenios firmados</t>
  </si>
  <si>
    <t>Campaña de prevención, control y manejo a especies susceptibles de trafico ilegal.</t>
  </si>
  <si>
    <t>Cantidad de campañas</t>
  </si>
  <si>
    <t>Identificación y zonificación de especies faunísticas silvestres amenazadas del bosque seco tropical en la jurisdicción (Anfibios - 2016, Reptiles 2017, Aves 2018 y Mamiferos 2019)</t>
  </si>
  <si>
    <t>Zonificación y listado de especies</t>
  </si>
  <si>
    <t>Restauración y repoblamiento con especies ícticas nativas</t>
  </si>
  <si>
    <t xml:space="preserve">Asesoría a entes territoriales en la normatividad ambiental aplicable a la gestión integral de residuos sólidos, implementación de los PGIRS y adopción e implementación del comparendo ambiental. (Ley 1259 de 2008 y Decretos único 1076 y 1077 de 2015). </t>
  </si>
  <si>
    <t>Asesorías realizadas</t>
  </si>
  <si>
    <t>Formulación e implementación de proyectos de fomento de la investigación, desarrollo y aplicación de alternativas de tratamiento, aprovechamiento y disposición final de residuos sólidos. (Política GIRS de 1997).</t>
  </si>
  <si>
    <t>Elaboración y divulgación de material didáctico para la realización de campañas de sensibilización y capacitación a organizaciones comunitarias sobre GIRS. (Políticas y Decretos reglamentarios)</t>
  </si>
  <si>
    <t>Campañas de sensibilización y Fomento del aprovechamiento de los residuos sólidos en los municipios de la jurisdicción. (Foro regional, celebración día del de reciclaje, capacitaciones, jornadas de limpieza).</t>
  </si>
  <si>
    <t>Fomento de alternativas de aprovechamiento y disposición final de residuos a nivel regional.</t>
  </si>
  <si>
    <t>Asistencia brindada</t>
  </si>
  <si>
    <t>Seguimiento a las metas de aprovechamiento establecidas en los PGIRS de los municipios de la jurisdicción</t>
  </si>
  <si>
    <t>"Porcentaje de Planes de Gestión Integral de Residuos Sólidos (PGIRS) con seguimiento a metas de aprovechamiento". IMG - MADS</t>
  </si>
  <si>
    <t xml:space="preserve">Seguimiento a los Planes de Saneamiento y Manejo de Vertimientos - PSMV- del distrito de Cartagena y los 20 municpios de la juriicción. </t>
  </si>
  <si>
    <t>"Porcentaje de Planes de Saneamieno  y Manejo de Vertimiento PSMV con seguimiento"</t>
  </si>
  <si>
    <t>Realización mediciones de ruido ambiental en sectores o fuentes generadoras permanentes de contaminación sonora en los Municipios de Arjona, El Carmen de Bolívar, Turbaco, Turbana, Santa Rosa, San Juan Nepomuceno y Distrito de Cartagena en los Corregimientos de Tierra Bomba, La Boquilla, Pasacaballos y Bayunca. (Resolución 627 de 2006).</t>
  </si>
  <si>
    <t>Mediciones realizadas</t>
  </si>
  <si>
    <t xml:space="preserve">Realización de operativos de control y seguimiento en la jurisdicción de Cardique a las emisiones por fuentes móviles con empresas que cuenten con equipos y personal idóneo y capacitado técnicamente. La empresa debe estar certificada por el IDEAM. </t>
  </si>
  <si>
    <t>Operativos realizados/operativos año planeados</t>
  </si>
  <si>
    <t>Realización  de mediciones de calidad de aire del contaminante PM10 (partículas menores de 10 micras) en los municipios de Arjona, El Carmen de Bolívar, Turbaco y distrito de Cartagena - corregimiento de Pasacaballos. (Resolución 610 de 2007).</t>
  </si>
  <si>
    <t>Monitoreos Realizados</t>
  </si>
  <si>
    <r>
      <t xml:space="preserve">Instalación de </t>
    </r>
    <r>
      <rPr>
        <b/>
        <sz val="14"/>
        <color indexed="8"/>
        <rFont val="Arial Narrow"/>
        <family val="2"/>
      </rPr>
      <t>una</t>
    </r>
    <r>
      <rPr>
        <sz val="14"/>
        <color indexed="8"/>
        <rFont val="Arial Narrow"/>
        <family val="2"/>
      </rPr>
      <t xml:space="preserve"> red de calidad de aire en el sitio priorizado de la campaña de 2016</t>
    </r>
    <r>
      <rPr>
        <sz val="14"/>
        <rFont val="Arial Narrow"/>
        <family val="2"/>
      </rPr>
      <t xml:space="preserve"> (Resolución 610 de 2007).</t>
    </r>
  </si>
  <si>
    <t>"Porcentaje de redes y estaciones de monitoreo en operación".IMG-MADS</t>
  </si>
  <si>
    <t>Convenio de producción más limpia y seguimiento con tres sectores (estaciones de servicio, empresas del sector prestación de servicios de salud, lavaderos de autos).</t>
  </si>
  <si>
    <t>Porcentaje de sectores con acompañamiento para la reconversión hacia sistemas sostenibles de producciónIMG-MADS</t>
  </si>
  <si>
    <t xml:space="preserve">Implementación del programa de la interiorización de las políticas de consumo y producción sostenible y la Gestión de la Biodiversidad y sus servicios ecosistémicos en las empresas enmarcadas con programas y proyectos de Negocios verdes o biocomercio en el distrito de Cartagena y  municipios de la jurisdicción. </t>
  </si>
  <si>
    <t>Implementación del programa regional de negocios verdes por la autoridad ambientalIMG - MADS</t>
  </si>
  <si>
    <t>Apoyo a la gestion para la creación e implementación de la Ventanilla de Negocios Verdes de la Corporación para el fomento de una producción más limpia.</t>
  </si>
  <si>
    <t xml:space="preserve">Ventanilla creada e implementada. </t>
  </si>
  <si>
    <t>Promoción del uso de equipos de refrigeración que no utilicen sustancias agotadoras de ozono - SAO (Reducción de emisiones de gases de efecto invernadero y huella de carbono PND)</t>
  </si>
  <si>
    <t>Realización de ferias y eventos que promocionen los productos y servicios en el marco de los negocios verdes</t>
  </si>
  <si>
    <t>Ferias y/o eventos realizados</t>
  </si>
  <si>
    <t>Capacitación y sensibilización sobre  residuos peligrosos – Respel y verificación del registro de generador.</t>
  </si>
  <si>
    <t>Personas capacitadas y sensibilizadas sobre Respel y verificado el registro de generador en los municipios</t>
  </si>
  <si>
    <t>Capacitación y sensibilización sobre  residuos de aparatos eléctricos y electrónicos  (RAEE) y gestión de llantas usadas.</t>
  </si>
  <si>
    <t>Personas capacitadas</t>
  </si>
  <si>
    <t>Definición y determinación de los indicadores de calidad ambiental urbana ICAU de los municipios de la jurisdicción.</t>
  </si>
  <si>
    <t>Definidos y determinados los indicadores de calidad ambierntal Urbana ICAU en los municipios.</t>
  </si>
  <si>
    <t>Desarrollo de un manual para el manejo de especies de la biodiversidad en el marco de los mercados verdes y sus procesos productivos</t>
  </si>
  <si>
    <t>Manual socailizado en empresas</t>
  </si>
  <si>
    <t>Realización de asesoría, asistencia técnica, seguimiento y  talleres de capacitación para funcionarios municipales, concejos municipales, consejos territoriales de planeación, consejos de gestión del riesgo y desastre, gremios, sociedad civil sobre revisión, modificación y ajuste de los POT.</t>
  </si>
  <si>
    <t xml:space="preserve">Talleres realizados. </t>
  </si>
  <si>
    <t>Realización de asesoría, asistencia tecnica y talleres para  la incorporación de la gestión del riesgo en los planes de ordenamiento territorial de la jurisdiccion.</t>
  </si>
  <si>
    <t xml:space="preserve">"Porcentaje de entes territoriales asesorados en la incorporación, planificación y ejecución de acciones relacionadas con cambio climático en el marco de los instrumentos de planificación territorial" IMG - MADS. </t>
  </si>
  <si>
    <t xml:space="preserve">Asesoría y asistencia técnica en la promoción  e implementación de políticas referentes a la planeación, el ordenamiento territorial y ambiental dentro del territorio (Leyes 99 de 1993, 388 de 1997, 1523 de 2012 y  1753 de 2015, decretos únicos 1076  y 1077 de  2015 y reglamentarias en esta materia) </t>
  </si>
  <si>
    <t>"Porcentaje de municipios asesorados o asistidos en la inclusión del componente ambiental en los procesos de planificación y ordenamiento territorial con énfasis en la incorpración de las determinates ambientales para la revisón y ajuste de los POT"IMG -MADS</t>
  </si>
  <si>
    <t>Apoyo a la Formulación de los POMCAS: “Directos al Caribe Sur - Ciénaga de la Virgen” y “Directos al Bajo Magdalena entre Plato y Calamar (Margen Izquierda - M.I.)”.</t>
  </si>
  <si>
    <t xml:space="preserve">"Porcentaje de Avance en la Formulación y/o Ajuste de los Planes de Ordenación y Manejo de Cuencas (POMCAS)." IMG - MADS </t>
  </si>
  <si>
    <t>Apoyo la Formulación de los POMCAS: “La Mojana - Río Cauca (Liderado por Carsucre)” y el “Ajuste del POMCA Canal del Dique (Liderada por CRA).</t>
  </si>
  <si>
    <t>Ordenamiento del recursos hídrico priorizados (dec 3930 de 2010, primera fase)</t>
  </si>
  <si>
    <t>Porcentaje de cuerpos de agua con plan de ordenamiento del recurso hídrico (PORH) adoptados. IMG -MADS</t>
  </si>
  <si>
    <t>Elaboración del POMCA arroyos que vierten al caribe norte</t>
  </si>
  <si>
    <t>Implementación de acciones ambientales priorizadas en los POMCAS: “La Mojana - Río Cauca (Liderado por Carsucre)” y el “Ajuste del POMCA Canal del Dique (Liderada por CRA), “Directos al Caribe Sur - Ciénaga de la Virgen” y “Directos al Bajo Magdalena entre Plato y Calamar (Margen Izquierda - M.I.)”..</t>
  </si>
  <si>
    <t xml:space="preserve">"Porcentaje de Planes de Ordenación y Manejo de Cuencas (POMCAS) en ejecución" IMG - MADS </t>
  </si>
  <si>
    <t>Desarrollo de un programa de uso eficiente del recurso hídrico y adaptación al cambio climático.</t>
  </si>
  <si>
    <t>"Porcentaje de Programas de Uso Eficiente y Ahorro del Agua (PUEAA) con seguimiento "IMG - MADS</t>
  </si>
  <si>
    <t>Acompañamiento, asesoría e implementación de actividades para  la consolidacion de  estrategias que propendan por la mejora de la capacidad de respuesta de los entes territoriales ante  eventos climaticos extremos.</t>
  </si>
  <si>
    <t xml:space="preserve">Entes territoriales beneficiados. </t>
  </si>
  <si>
    <t>Apoyo a la implementación de 4 medidas de adaptación al cambio climático en el Municipio de Santa Catalina de Alejandría, Bolívar, conjuntamente con el Programa Medio Ambiente Colombia PROMAC.</t>
  </si>
  <si>
    <t>Personas benficiadas</t>
  </si>
  <si>
    <t>Desarrollo de un programa de capacitación, prevención, control, mitigación y atención a incendios forestales, ataques de abeja e incidentes con hidrocarburos, material y sustancias peligrosas en el área jurisdicción de Cardique, aunando esfuerzos con el cuerpo de bomberos.</t>
  </si>
  <si>
    <t>Actualización del Plan de Manejo Ambiental de la Ciénaga de la Virgen</t>
  </si>
  <si>
    <t>Actualización realizada</t>
  </si>
  <si>
    <t>Actualización del Plan de Manejo Ambiental de la Ciénaga del Totumo</t>
  </si>
  <si>
    <t>Zonificación de la amenaza por remoción en masa escala 1:2500, conforme a los productos entregados del convenio tripartita 005 -2014.(Sergecol)</t>
  </si>
  <si>
    <t xml:space="preserve">Zonificación realizada. </t>
  </si>
  <si>
    <t>Zonificación geotecnica focalizadas para la cabeceras municipales de Turbana, El Carmen de Bolivar, San Jacinto y Santa Rosa.</t>
  </si>
  <si>
    <t>Zonificación municipal realizada</t>
  </si>
  <si>
    <t>Sistemas alertas tempranas</t>
  </si>
  <si>
    <t>Sistema implementado</t>
  </si>
  <si>
    <t>Seguimiento del Sistema</t>
  </si>
  <si>
    <t xml:space="preserve">Delimitación de Rondas Hídricas, ley 1450 PND. </t>
  </si>
  <si>
    <t>Ronda hídrica delimitada</t>
  </si>
  <si>
    <t xml:space="preserve">Evaluación Regional del Agua. </t>
  </si>
  <si>
    <t>Cuenca con Evaluación Regional del Agua</t>
  </si>
  <si>
    <t>Acreditación del laboratorio ante el IDEAM en la norma ISO 17025:2005</t>
  </si>
  <si>
    <t>Seguimiento a la acreditación del laboratorio ante el IDEAM en la norma ISO 17025:2005</t>
  </si>
  <si>
    <t>Parámetros acreditados y con seguimiento</t>
  </si>
  <si>
    <t>Reposición y modernización de equipos de calidad del laboratorio</t>
  </si>
  <si>
    <t>Actualización del portafolio de servicios del laboratorio</t>
  </si>
  <si>
    <t>Portafolio actualizado</t>
  </si>
  <si>
    <t>Sistema de recirculación del aire en el área de microbilogia</t>
  </si>
  <si>
    <t>Sistema funcionando</t>
  </si>
  <si>
    <t>Actualización, implementación y puesta en marcha del software del laboratorio</t>
  </si>
  <si>
    <t xml:space="preserve">Software actualizado </t>
  </si>
  <si>
    <t>Fortalecimiento del SINA,  a través de la realización de convenios con otras CAR´s de la región, el EPA, con el Distrito, los municipios de la jurisdicción, otros entes a nivel departamental, Regional y Nacional como el MADS, la academia, Invemar, gremios, ONGs y Asocars.</t>
  </si>
  <si>
    <t>"Porcentaje de actualización y reporte de la información en el SIAC"IMG - MADS</t>
  </si>
  <si>
    <t>Adecuaciones generales de la sede, puestos de trabajo y ampliaciones locativas.</t>
  </si>
  <si>
    <t>Adecuaciones realizadas</t>
  </si>
  <si>
    <t>Reposición y ampliación del parque automotor</t>
  </si>
  <si>
    <t>Mantenimiento y seguimiento al Sistema Integrado de Gestión - SIGES (Sistema de Calidad – MECI – S-SST) para su mejoramiento continuo.</t>
  </si>
  <si>
    <t>Sistema implementado y con seguimiento</t>
  </si>
  <si>
    <t>Rediseño y actaulización de la pagina web institucional acorde a las necesidades y estipulaciones legislativas de transparencia y atención al ciudadano.</t>
  </si>
  <si>
    <t>Rediseño y actualización realizada</t>
  </si>
  <si>
    <t>Elaboración e implementación de un plan estratégico de comunicaciones internas y externas (Diseño, edición y divulgación de Videos institucionales, Folletos y / o flyers. Material de apoyo por temáticas. Campaña interna de comunicación participación y sentido de pertenencias)</t>
  </si>
  <si>
    <t>Estrategias desarrolladas e Implementada</t>
  </si>
  <si>
    <t>Asesoría para comunicación externa en medios escritos, radiales, televisivos   e internet para el fortalecimiento institucional.</t>
  </si>
  <si>
    <t>Diseño, edición y divulgación revista institucional y documentos técnicos</t>
  </si>
  <si>
    <t>Implementación y seguimiento del Plan Institucional de Tecnología e Información – PETI</t>
  </si>
  <si>
    <t>Plan implementado</t>
  </si>
  <si>
    <t xml:space="preserve">Entrenamiento en la generación y manejo de información para las áreas temáticas del sistema de información geográfica. </t>
  </si>
  <si>
    <t>Estructuración cartográfica en formato SIG de la cartografía base y temática existente en los archivos digitales de la Corporación.</t>
  </si>
  <si>
    <t>Estructuración realizadas</t>
  </si>
  <si>
    <t>Adquisicion de Equipos para el area de SIG, con el fin  actualizar e imprimir la Cartografia y Documentacion que se Genera en esta  Dependencia ( Compra de Plotter)</t>
  </si>
  <si>
    <t>Equipos Aquiridos</t>
  </si>
  <si>
    <t>Actualización del plan de gestión documental</t>
  </si>
  <si>
    <t>Plan Actualizado</t>
  </si>
  <si>
    <t>Elaboración del plan de manejo ambiental de las centrales térmicas y su área de influencia</t>
  </si>
  <si>
    <t xml:space="preserve">Plan elaborado </t>
  </si>
  <si>
    <t>Elaboración  y aprobación del Plan de Gestión Ambiental de Cardique  2016 - 2035</t>
  </si>
  <si>
    <t xml:space="preserve">Numero </t>
  </si>
  <si>
    <t>Apoyo a la actualización Catastral Municipal en convenio con el IGAC</t>
  </si>
  <si>
    <t>Capacitación sobre tasas retributivas, incentivos para los generadores de vertimientos y seguimiento a la implementación del Decreto 2667 de 2012, decreto 3930 de 2010 y la resolución 0631 de 2015</t>
  </si>
  <si>
    <t>Usuarios capacitados</t>
  </si>
  <si>
    <t>Elaboración, capacitación y divulgación de un manual que contenga los protocolos de procedimiento de control y vigilancia</t>
  </si>
  <si>
    <t>Manual implementado</t>
  </si>
  <si>
    <t>Elaboración del manual de impacto ambiental para obras y/o proyectos realizados por CARDIQUE.</t>
  </si>
  <si>
    <t>Manual elaborado</t>
  </si>
  <si>
    <t>Actualización y/o seguimiento de la Medición Clima Organización de la Corporacion.</t>
  </si>
  <si>
    <t>Actualizacion Realizada</t>
  </si>
  <si>
    <t>Implementación y/o actualizacion  del Sistema de Gestion de Seguridad y Salud en el Trabajo</t>
  </si>
  <si>
    <t>Sistema con seguimiento</t>
  </si>
  <si>
    <t>Elaboración del Plan de Bienestar, Incentivo y Estimulos de la Corporacion.</t>
  </si>
  <si>
    <t>Plan Elaborado</t>
  </si>
  <si>
    <t>Elaboración del Plan de Vacantes de la Corporacion</t>
  </si>
  <si>
    <t xml:space="preserve"> Elaboración y /o seguimiento del proyeco psicosocial corporativo</t>
  </si>
  <si>
    <t>Establecemiento de las Politicas de la Gestión del Talento Humano de la Corporacion</t>
  </si>
  <si>
    <t>Realimentación y seguimiento a la implementación del plan estadístico 2016</t>
  </si>
  <si>
    <t>Plan Actaulizado</t>
  </si>
  <si>
    <t>Diseño e implementación de la Norma ISO 14001: 2015</t>
  </si>
  <si>
    <t>Diseño realizado</t>
  </si>
  <si>
    <t>Asesoría y acompañamiento para el fortalecimiento organizativo de consejos comunitarios de comunidades negras, incorporando el componente ambiental.</t>
  </si>
  <si>
    <t>Consejos asesorados</t>
  </si>
  <si>
    <t>Incorporación de la Educación Ambiental en procesos de conservación de especies en estado de amenaza  (Ejemplo: Manatí, Titi, Árbol de Banco, Bosque seco)</t>
  </si>
  <si>
    <t xml:space="preserve">Programa desarrollado. </t>
  </si>
  <si>
    <t>Fortalecimiento Red Jóvenes de Ambiente y dinamizadores juveniles en la gestión ambiental. Programa de Fortalecimiento de capacidades para la gestión ambiental de niños y jóvenes</t>
  </si>
  <si>
    <t>Red fortalecida</t>
  </si>
  <si>
    <t>Desarrollo de la estrategia de Aulas de Educación Ambiental para el funcionamiento de aulas ambientales en los municipios de la jurisdicción</t>
  </si>
  <si>
    <t>Aulas instaladas y en funcionamiento</t>
  </si>
  <si>
    <t xml:space="preserve">Asesoria y apoyo de un programa de educación ambaiental para la conservación del recurso forestal </t>
  </si>
  <si>
    <t>Educación Ambiental para facilitar el diálogo intercultural para la solución de conflictos socio ambientales</t>
  </si>
  <si>
    <t>Incorporación de la Educación Ambiental en escenarios de postconflicto</t>
  </si>
  <si>
    <t>Incorporación del componente de educación ambiental en proyectos ciudadanos de educacaión ambiental -PROCEDA (comunitarios y empresariales)</t>
  </si>
  <si>
    <t>Proyectos ciudadanos sostenibles</t>
  </si>
  <si>
    <t>Asesoría y acompañamiento para la creación y fortalecimiento de organizaciones comunitarias para la gestión ambiental  (residuos sólidos, pescadores, negocios verdes, ecoturismo, JAC)</t>
  </si>
  <si>
    <t>Organizaciones conformadas
Organizaciones asesoradas</t>
  </si>
  <si>
    <t>Incorporación del componente de comunicación comunitaria en la gestión ambiental local</t>
  </si>
  <si>
    <t>Municpios benficiados</t>
  </si>
  <si>
    <t>Diseño de materiales de educación eficaces para información, educación y comunicación</t>
  </si>
  <si>
    <t>Material diseñado</t>
  </si>
  <si>
    <t>Desarrollo de un (1) programa anual de Educación ambiental para la conservación del recurso agua - Promoción de los Clubes Defensores del Agua</t>
  </si>
  <si>
    <t>Acompañamiento la implementación de Proyectos Ambientales Escolares –PRAE en el territorio.</t>
  </si>
  <si>
    <t>Desarrollar anualmente cursos de Gestión Ambiental Participativa</t>
  </si>
  <si>
    <t xml:space="preserve">Desarrollo de un Programa de Educación Ambiental en escenarios de postconflicto </t>
  </si>
  <si>
    <t>Herramientas de comunicación, divulgación y educación para la toma de decisiones y la promoción de cultura compatible con el clima - PND</t>
  </si>
  <si>
    <t>Herramienta implementada</t>
  </si>
  <si>
    <t>Promoción del Servicio Social Ambiental en las instituciones educativas de la jurisdicción</t>
  </si>
  <si>
    <t>Instituciones educativas asesoradas</t>
  </si>
  <si>
    <t>Descoles Simón Bolívar, María Auxiliadora, San Pablo, Barcelona,  Amador y Cortez y San Martin</t>
  </si>
  <si>
    <t>Dirección general - Jaime Romero</t>
  </si>
  <si>
    <t xml:space="preserve">Apolinar </t>
  </si>
  <si>
    <t>Luis Eduardo</t>
  </si>
  <si>
    <t>Hernando</t>
  </si>
  <si>
    <t>Benjamin</t>
  </si>
  <si>
    <t>Maria,  Angelica, Sandra</t>
  </si>
  <si>
    <t>VIGENCIA EVALUADA (AÑO): ____2016______ PERIODO EVALUADO (SEMESTRE): ____1º  y __2º__</t>
  </si>
  <si>
    <t>Definición de la figura de protección y su declaratoria de 321,75 hectáreas  como área protegida de Perico y Laguna Municipio de San Juan Nepomuceno</t>
  </si>
  <si>
    <t>Adolfredo</t>
  </si>
  <si>
    <t>VIGENCIA EVALUADA (AÑO): ____2016______ PERIODO EVALUADO (SEMESTRE): ____1º  y ____2º</t>
  </si>
  <si>
    <t>Metas físicas 2016</t>
  </si>
  <si>
    <t>Resultado Anual (2016)</t>
  </si>
  <si>
    <t>Metas fìsicas periodo (2016 - 2019)</t>
  </si>
  <si>
    <t>Resultado  Periodo (2016-2019)</t>
  </si>
  <si>
    <t>Metas financieras  2016</t>
  </si>
  <si>
    <t>Metas financieras Periodo (2016 -2019)</t>
  </si>
  <si>
    <t>Resultado Periodo (2016 - 2019)</t>
  </si>
  <si>
    <t>ok</t>
  </si>
  <si>
    <t xml:space="preserve">VIGENCIA 2016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</si>
</sst>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7" formatCode="&quot;$&quot;\ #,##0.00_);\(&quot;$&quot;\ #,##0.00\)"/>
    <numFmt numFmtId="8" formatCode="&quot;$&quot;\ #,##0.00_);[Red]\(&quot;$&quot;\ #,##0.00\)"/>
    <numFmt numFmtId="164" formatCode="_-* #,##0.00\ _p_t_a_-;\-* #,##0.00\ _p_t_a_-;_-* &quot;-&quot;??\ _p_t_a_-;_-@_-"/>
    <numFmt numFmtId="165" formatCode="[$$-240A]\ #,##0.00"/>
    <numFmt numFmtId="166" formatCode="#,##0.00\ _€"/>
    <numFmt numFmtId="167" formatCode="0;[Red]0"/>
    <numFmt numFmtId="168" formatCode="&quot;$&quot;\ #,##0.00;[Red]&quot;$&quot;\ #,##0.00"/>
    <numFmt numFmtId="169" formatCode="[$$-240A]\ #,##0.00;[Red][$$-240A]\ #,##0.00"/>
    <numFmt numFmtId="170" formatCode="#,##0.00_);\-#,##0.00"/>
    <numFmt numFmtId="171" formatCode="#,##0.00\ _€;[Red]#,##0.00\ _€"/>
    <numFmt numFmtId="172" formatCode="_([$$-240A]\ * #,##0.00_);_([$$-240A]\ * \(#,##0.00\);_([$$-240A]\ * &quot;-&quot;??_);_(@_)"/>
    <numFmt numFmtId="173" formatCode="0.000%"/>
  </numFmts>
  <fonts count="47" x14ac:knownFonts="1">
    <font>
      <sz val="10"/>
      <name val="Arial"/>
    </font>
    <font>
      <sz val="10"/>
      <name val="Arial"/>
      <family val="2"/>
    </font>
    <font>
      <sz val="8"/>
      <name val="Arial"/>
      <family val="2"/>
    </font>
    <font>
      <sz val="10"/>
      <color indexed="40"/>
      <name val="Arial"/>
      <family val="2"/>
    </font>
    <font>
      <sz val="10"/>
      <name val="Arial"/>
      <family val="2"/>
    </font>
    <font>
      <sz val="10"/>
      <name val="Arial"/>
      <family val="2"/>
    </font>
    <font>
      <b/>
      <sz val="10"/>
      <color indexed="10"/>
      <name val="Arial Narrow"/>
      <family val="2"/>
    </font>
    <font>
      <sz val="14"/>
      <name val="Arial"/>
      <family val="2"/>
    </font>
    <font>
      <b/>
      <sz val="12"/>
      <name val="Arial"/>
      <family val="2"/>
    </font>
    <font>
      <sz val="12"/>
      <name val="Arial"/>
      <family val="2"/>
    </font>
    <font>
      <sz val="12"/>
      <name val="Arial Narrow"/>
      <family val="2"/>
    </font>
    <font>
      <b/>
      <sz val="10"/>
      <name val="Arial"/>
      <family val="2"/>
    </font>
    <font>
      <sz val="8"/>
      <color indexed="81"/>
      <name val="Tahoma"/>
      <family val="2"/>
    </font>
    <font>
      <b/>
      <sz val="8"/>
      <color indexed="81"/>
      <name val="Tahoma"/>
      <family val="2"/>
    </font>
    <font>
      <b/>
      <sz val="14"/>
      <name val="Arial"/>
      <family val="2"/>
    </font>
    <font>
      <sz val="10"/>
      <color indexed="8"/>
      <name val="Arial"/>
      <family val="2"/>
    </font>
    <font>
      <sz val="10"/>
      <name val="Arial Narrow"/>
      <family val="2"/>
    </font>
    <font>
      <b/>
      <sz val="8"/>
      <name val="Arial"/>
      <family val="2"/>
    </font>
    <font>
      <b/>
      <sz val="12"/>
      <color rgb="FF002060"/>
      <name val="Arial"/>
      <family val="2"/>
    </font>
    <font>
      <b/>
      <sz val="14"/>
      <color rgb="FF002060"/>
      <name val="Arial"/>
      <family val="2"/>
    </font>
    <font>
      <sz val="10"/>
      <color rgb="FFFF0000"/>
      <name val="Arial"/>
      <family val="2"/>
    </font>
    <font>
      <sz val="10"/>
      <color rgb="FF000000"/>
      <name val="Arial Narrow"/>
      <family val="2"/>
    </font>
    <font>
      <sz val="14"/>
      <color rgb="FFFF0000"/>
      <name val="Arial"/>
      <family val="2"/>
    </font>
    <font>
      <sz val="20"/>
      <name val="Arial"/>
      <family val="2"/>
    </font>
    <font>
      <sz val="12"/>
      <color rgb="FFFF0000"/>
      <name val="Arial"/>
      <family val="2"/>
    </font>
    <font>
      <sz val="14"/>
      <color indexed="10"/>
      <name val="Arial"/>
      <family val="2"/>
    </font>
    <font>
      <sz val="14"/>
      <name val="Baskerville Old Face"/>
      <family val="1"/>
    </font>
    <font>
      <sz val="10"/>
      <name val="Calibri"/>
      <family val="2"/>
    </font>
    <font>
      <b/>
      <sz val="9"/>
      <name val="Arial Narrow"/>
      <family val="2"/>
    </font>
    <font>
      <sz val="9"/>
      <name val="Arial Narrow"/>
      <family val="2"/>
    </font>
    <font>
      <sz val="14"/>
      <name val="Arial Narrow"/>
      <family val="2"/>
    </font>
    <font>
      <sz val="14"/>
      <color indexed="10"/>
      <name val="Arial Narrow"/>
      <family val="2"/>
    </font>
    <font>
      <sz val="14"/>
      <color theme="1"/>
      <name val="Arial Narrow"/>
      <family val="2"/>
    </font>
    <font>
      <b/>
      <sz val="14"/>
      <name val="Arial Narrow"/>
      <family val="2"/>
    </font>
    <font>
      <sz val="14"/>
      <color rgb="FFFF0000"/>
      <name val="Arial Narrow"/>
      <family val="2"/>
    </font>
    <font>
      <sz val="10"/>
      <color rgb="FFFF0000"/>
      <name val="Arial Narrow"/>
      <family val="2"/>
    </font>
    <font>
      <b/>
      <sz val="14"/>
      <color indexed="8"/>
      <name val="Arial Narrow"/>
      <family val="2"/>
    </font>
    <font>
      <sz val="14"/>
      <color indexed="8"/>
      <name val="Arial Narrow"/>
      <family val="2"/>
    </font>
    <font>
      <sz val="14"/>
      <color theme="9" tint="-0.249977111117893"/>
      <name val="Arial"/>
      <family val="2"/>
    </font>
    <font>
      <b/>
      <sz val="9"/>
      <color rgb="FFC00000"/>
      <name val="Arial Narrow"/>
      <family val="2"/>
    </font>
    <font>
      <b/>
      <sz val="10"/>
      <color rgb="FFC00000"/>
      <name val="Arial"/>
      <family val="2"/>
    </font>
    <font>
      <sz val="10"/>
      <color rgb="FFC00000"/>
      <name val="Arial"/>
      <family val="2"/>
    </font>
    <font>
      <b/>
      <sz val="9"/>
      <color rgb="FFFF0000"/>
      <name val="Arial Narrow"/>
      <family val="2"/>
    </font>
    <font>
      <b/>
      <sz val="10"/>
      <color rgb="FFFF0000"/>
      <name val="Arial"/>
      <family val="2"/>
    </font>
    <font>
      <sz val="9"/>
      <color rgb="FFFF0000"/>
      <name val="Arial Narrow"/>
      <family val="2"/>
    </font>
    <font>
      <sz val="14"/>
      <color theme="1"/>
      <name val="Arial"/>
      <family val="2"/>
    </font>
    <font>
      <sz val="12"/>
      <color theme="1"/>
      <name val="Arial"/>
      <family val="2"/>
    </font>
  </fonts>
  <fills count="14">
    <fill>
      <patternFill patternType="none"/>
    </fill>
    <fill>
      <patternFill patternType="gray125"/>
    </fill>
    <fill>
      <patternFill patternType="solid">
        <fgColor indexed="9"/>
        <bgColor indexed="64"/>
      </patternFill>
    </fill>
    <fill>
      <patternFill patternType="solid">
        <fgColor theme="8"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rgb="FFFFFF00"/>
        <bgColor indexed="64"/>
      </patternFill>
    </fill>
    <fill>
      <patternFill patternType="solid">
        <fgColor theme="2"/>
        <bgColor indexed="64"/>
      </patternFill>
    </fill>
    <fill>
      <patternFill patternType="solid">
        <fgColor rgb="FF92D050"/>
        <bgColor indexed="64"/>
      </patternFill>
    </fill>
    <fill>
      <patternFill patternType="solid">
        <fgColor rgb="FF00B050"/>
        <bgColor indexed="64"/>
      </patternFill>
    </fill>
    <fill>
      <patternFill patternType="solid">
        <fgColor theme="2" tint="-0.24997711111789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6" tint="0.39997558519241921"/>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diagonal/>
    </border>
    <border>
      <left style="medium">
        <color rgb="FF000000"/>
      </left>
      <right style="medium">
        <color rgb="FF000000"/>
      </right>
      <top/>
      <bottom/>
      <diagonal/>
    </border>
    <border>
      <left style="medium">
        <color indexed="64"/>
      </left>
      <right style="medium">
        <color indexed="64"/>
      </right>
      <top style="medium">
        <color indexed="64"/>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749">
    <xf numFmtId="0" fontId="0" fillId="0" borderId="0" xfId="0"/>
    <xf numFmtId="0" fontId="0" fillId="0" borderId="0" xfId="0" applyBorder="1"/>
    <xf numFmtId="0" fontId="4" fillId="2" borderId="0" xfId="0" applyFont="1" applyFill="1"/>
    <xf numFmtId="0" fontId="5" fillId="2" borderId="0" xfId="0" applyFont="1" applyFill="1"/>
    <xf numFmtId="0" fontId="0" fillId="0" borderId="1" xfId="0" applyBorder="1"/>
    <xf numFmtId="0" fontId="5" fillId="2" borderId="1" xfId="0" applyFont="1" applyFill="1" applyBorder="1" applyAlignment="1">
      <alignment horizontal="center"/>
    </xf>
    <xf numFmtId="0" fontId="0" fillId="0" borderId="2" xfId="0" applyBorder="1"/>
    <xf numFmtId="0" fontId="1" fillId="0" borderId="0" xfId="0" applyFont="1"/>
    <xf numFmtId="0" fontId="7" fillId="0" borderId="1" xfId="0" applyFont="1" applyBorder="1"/>
    <xf numFmtId="0" fontId="7" fillId="0" borderId="0" xfId="0" applyFont="1"/>
    <xf numFmtId="0" fontId="11" fillId="0" borderId="0" xfId="0" applyNumberFormat="1" applyFont="1" applyAlignment="1">
      <alignment vertical="top" wrapText="1"/>
    </xf>
    <xf numFmtId="0" fontId="11"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5" xfId="0" applyNumberFormat="1" applyBorder="1" applyAlignment="1">
      <alignment vertical="top" wrapText="1"/>
    </xf>
    <xf numFmtId="0" fontId="0" fillId="0" borderId="6" xfId="0" applyBorder="1" applyAlignment="1">
      <alignment vertical="top" wrapText="1"/>
    </xf>
    <xf numFmtId="0" fontId="11" fillId="0" borderId="0" xfId="0" applyFont="1" applyAlignment="1">
      <alignment horizontal="center" vertical="top" wrapText="1"/>
    </xf>
    <xf numFmtId="0" fontId="0" fillId="0" borderId="0" xfId="0" applyAlignment="1">
      <alignment horizontal="center" vertical="top" wrapText="1"/>
    </xf>
    <xf numFmtId="0" fontId="11" fillId="0" borderId="0" xfId="0" applyNumberFormat="1" applyFont="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4" fillId="0" borderId="0" xfId="0" applyFont="1"/>
    <xf numFmtId="0" fontId="7" fillId="3" borderId="1" xfId="0" applyFont="1" applyFill="1" applyBorder="1" applyAlignment="1">
      <alignment vertical="center"/>
    </xf>
    <xf numFmtId="0" fontId="7" fillId="3" borderId="1" xfId="0" applyFont="1" applyFill="1" applyBorder="1" applyAlignment="1">
      <alignment horizontal="right" vertical="center" wrapText="1"/>
    </xf>
    <xf numFmtId="168" fontId="9" fillId="0" borderId="0" xfId="1" applyNumberFormat="1" applyFont="1" applyBorder="1" applyAlignment="1">
      <alignment vertical="center"/>
    </xf>
    <xf numFmtId="0" fontId="7" fillId="3" borderId="8" xfId="0" applyFont="1" applyFill="1" applyBorder="1" applyAlignment="1">
      <alignment horizontal="right" vertical="center" wrapText="1"/>
    </xf>
    <xf numFmtId="0" fontId="7" fillId="3" borderId="8" xfId="0" applyFont="1" applyFill="1" applyBorder="1" applyAlignment="1">
      <alignment vertical="center" wrapText="1"/>
    </xf>
    <xf numFmtId="0" fontId="18" fillId="4" borderId="11" xfId="0" applyFont="1" applyFill="1" applyBorder="1" applyAlignment="1">
      <alignment vertical="center" wrapText="1"/>
    </xf>
    <xf numFmtId="0" fontId="9" fillId="0" borderId="13" xfId="0" applyFont="1" applyBorder="1" applyAlignment="1">
      <alignment vertical="center" wrapText="1"/>
    </xf>
    <xf numFmtId="168" fontId="9" fillId="0" borderId="14" xfId="1" applyNumberFormat="1" applyFont="1" applyBorder="1" applyAlignment="1">
      <alignment vertical="center" textRotation="90" wrapText="1"/>
    </xf>
    <xf numFmtId="165" fontId="9" fillId="0" borderId="11" xfId="0" applyNumberFormat="1" applyFont="1" applyBorder="1" applyAlignment="1">
      <alignment vertical="center" textRotation="90" wrapText="1"/>
    </xf>
    <xf numFmtId="166" fontId="9" fillId="0" borderId="15" xfId="0" applyNumberFormat="1" applyFont="1" applyBorder="1" applyAlignment="1">
      <alignment vertical="center" textRotation="90" wrapText="1"/>
    </xf>
    <xf numFmtId="0" fontId="8" fillId="0" borderId="16" xfId="0" applyFont="1" applyBorder="1" applyAlignment="1">
      <alignment horizontal="center" vertical="center" wrapText="1"/>
    </xf>
    <xf numFmtId="0" fontId="8" fillId="4" borderId="16" xfId="0" applyFont="1" applyFill="1" applyBorder="1" applyAlignment="1">
      <alignment vertical="center" wrapText="1"/>
    </xf>
    <xf numFmtId="0" fontId="18" fillId="4" borderId="15" xfId="0" applyFont="1" applyFill="1" applyBorder="1" applyAlignment="1">
      <alignment vertical="center" wrapText="1"/>
    </xf>
    <xf numFmtId="0" fontId="7" fillId="5" borderId="1" xfId="0" applyFont="1" applyFill="1" applyBorder="1" applyAlignment="1">
      <alignment vertical="center"/>
    </xf>
    <xf numFmtId="0" fontId="7" fillId="3" borderId="12" xfId="0" applyFont="1" applyFill="1" applyBorder="1" applyAlignment="1">
      <alignment vertical="center" wrapText="1"/>
    </xf>
    <xf numFmtId="0" fontId="7" fillId="5" borderId="12" xfId="0" applyFont="1" applyFill="1" applyBorder="1" applyAlignment="1">
      <alignment vertical="center"/>
    </xf>
    <xf numFmtId="168" fontId="9" fillId="4" borderId="14" xfId="1" applyNumberFormat="1" applyFont="1" applyFill="1" applyBorder="1" applyAlignment="1">
      <alignment vertical="center" textRotation="90" wrapText="1"/>
    </xf>
    <xf numFmtId="168" fontId="9" fillId="4" borderId="11" xfId="1" applyNumberFormat="1" applyFont="1" applyFill="1" applyBorder="1" applyAlignment="1">
      <alignment vertical="center" textRotation="90" wrapText="1"/>
    </xf>
    <xf numFmtId="171" fontId="9" fillId="4" borderId="15" xfId="1" applyNumberFormat="1" applyFont="1" applyFill="1" applyBorder="1" applyAlignment="1">
      <alignment vertical="center" textRotation="90" wrapText="1"/>
    </xf>
    <xf numFmtId="171" fontId="9" fillId="4" borderId="21" xfId="1" applyNumberFormat="1" applyFont="1" applyFill="1" applyBorder="1" applyAlignment="1">
      <alignment vertical="center" textRotation="90" wrapText="1"/>
    </xf>
    <xf numFmtId="0" fontId="8" fillId="0" borderId="16" xfId="0" applyFont="1" applyBorder="1" applyAlignment="1">
      <alignment vertical="center" wrapText="1"/>
    </xf>
    <xf numFmtId="0" fontId="7" fillId="5" borderId="12" xfId="0" applyFont="1" applyFill="1" applyBorder="1" applyAlignment="1">
      <alignment vertical="center" wrapText="1"/>
    </xf>
    <xf numFmtId="0" fontId="7" fillId="5" borderId="8" xfId="0" applyFont="1" applyFill="1" applyBorder="1" applyAlignment="1">
      <alignment horizontal="right" vertical="center" wrapText="1"/>
    </xf>
    <xf numFmtId="0" fontId="7" fillId="5" borderId="9" xfId="0" applyFont="1" applyFill="1" applyBorder="1" applyAlignment="1">
      <alignment horizontal="right" vertical="center" wrapText="1"/>
    </xf>
    <xf numFmtId="168" fontId="9" fillId="0" borderId="11" xfId="1" applyNumberFormat="1" applyFont="1" applyBorder="1" applyAlignment="1">
      <alignment vertical="center" textRotation="90" wrapText="1"/>
    </xf>
    <xf numFmtId="166" fontId="9" fillId="0" borderId="11" xfId="1" applyNumberFormat="1" applyFont="1" applyBorder="1" applyAlignment="1">
      <alignment vertical="center" textRotation="90" wrapText="1"/>
    </xf>
    <xf numFmtId="0" fontId="7" fillId="5" borderId="1" xfId="0" applyFont="1" applyFill="1" applyBorder="1" applyAlignment="1">
      <alignment horizontal="right" vertical="center" wrapText="1"/>
    </xf>
    <xf numFmtId="168" fontId="8" fillId="0" borderId="11" xfId="1" applyNumberFormat="1" applyFont="1" applyBorder="1" applyAlignment="1">
      <alignment vertical="center" textRotation="90" wrapText="1"/>
    </xf>
    <xf numFmtId="0" fontId="9" fillId="3" borderId="4" xfId="0" applyFont="1" applyFill="1" applyBorder="1" applyAlignment="1">
      <alignment wrapText="1"/>
    </xf>
    <xf numFmtId="0" fontId="7" fillId="4" borderId="11" xfId="0" applyFont="1" applyFill="1" applyBorder="1" applyAlignment="1">
      <alignment vertical="center" wrapText="1"/>
    </xf>
    <xf numFmtId="0" fontId="4" fillId="5" borderId="1" xfId="0" applyFont="1" applyFill="1" applyBorder="1" applyAlignment="1">
      <alignment horizontal="right"/>
    </xf>
    <xf numFmtId="0" fontId="9" fillId="5" borderId="3" xfId="0" applyFont="1" applyFill="1" applyBorder="1"/>
    <xf numFmtId="0" fontId="9" fillId="5" borderId="4" xfId="0" applyFont="1" applyFill="1" applyBorder="1"/>
    <xf numFmtId="0" fontId="7" fillId="0" borderId="0" xfId="0" applyFont="1" applyFill="1" applyBorder="1" applyAlignment="1">
      <alignment vertical="center"/>
    </xf>
    <xf numFmtId="0" fontId="7" fillId="0" borderId="0" xfId="0" applyFont="1" applyFill="1" applyBorder="1" applyAlignment="1">
      <alignment vertical="center" wrapText="1"/>
    </xf>
    <xf numFmtId="0" fontId="19" fillId="0" borderId="26" xfId="0" applyFont="1" applyFill="1" applyBorder="1" applyAlignment="1">
      <alignment vertical="center" wrapText="1"/>
    </xf>
    <xf numFmtId="0" fontId="19" fillId="0" borderId="27" xfId="0" applyFont="1" applyFill="1" applyBorder="1" applyAlignment="1">
      <alignment vertical="center" wrapText="1"/>
    </xf>
    <xf numFmtId="0" fontId="19" fillId="0" borderId="23" xfId="0" applyFont="1" applyFill="1" applyBorder="1" applyAlignment="1">
      <alignment vertical="center" wrapText="1"/>
    </xf>
    <xf numFmtId="0" fontId="7" fillId="4" borderId="11" xfId="0" applyFont="1" applyFill="1" applyBorder="1" applyAlignment="1">
      <alignment horizontal="right" vertical="center" wrapText="1"/>
    </xf>
    <xf numFmtId="0" fontId="7" fillId="4" borderId="11" xfId="0" applyFont="1" applyFill="1" applyBorder="1" applyAlignment="1">
      <alignment horizontal="right" vertical="center"/>
    </xf>
    <xf numFmtId="0" fontId="18" fillId="4" borderId="14" xfId="0" applyFont="1" applyFill="1" applyBorder="1" applyAlignment="1">
      <alignment vertical="center" wrapText="1"/>
    </xf>
    <xf numFmtId="0" fontId="7" fillId="3" borderId="9" xfId="0" applyFont="1" applyFill="1" applyBorder="1" applyAlignment="1">
      <alignment vertical="center"/>
    </xf>
    <xf numFmtId="0" fontId="7" fillId="4" borderId="11" xfId="0" applyFont="1" applyFill="1" applyBorder="1"/>
    <xf numFmtId="0" fontId="7" fillId="5" borderId="8" xfId="0" applyFont="1" applyFill="1" applyBorder="1" applyAlignment="1">
      <alignment vertical="center"/>
    </xf>
    <xf numFmtId="0" fontId="7" fillId="5" borderId="9" xfId="0" applyFont="1" applyFill="1" applyBorder="1" applyAlignment="1">
      <alignment vertical="center"/>
    </xf>
    <xf numFmtId="0" fontId="8" fillId="4" borderId="26" xfId="0" applyFont="1" applyFill="1" applyBorder="1" applyAlignment="1">
      <alignment vertical="center" wrapText="1"/>
    </xf>
    <xf numFmtId="168" fontId="9" fillId="4" borderId="30" xfId="1" applyNumberFormat="1" applyFont="1" applyFill="1" applyBorder="1" applyAlignment="1">
      <alignment vertical="center" textRotation="90" wrapText="1"/>
    </xf>
    <xf numFmtId="168" fontId="9" fillId="4" borderId="31" xfId="1" applyNumberFormat="1" applyFont="1" applyFill="1" applyBorder="1" applyAlignment="1">
      <alignment vertical="center" textRotation="90" wrapText="1"/>
    </xf>
    <xf numFmtId="171" fontId="9" fillId="4" borderId="32" xfId="1" applyNumberFormat="1" applyFont="1" applyFill="1" applyBorder="1" applyAlignment="1">
      <alignment vertical="center" textRotation="90" wrapText="1"/>
    </xf>
    <xf numFmtId="171" fontId="9" fillId="4" borderId="33" xfId="1" applyNumberFormat="1" applyFont="1" applyFill="1" applyBorder="1" applyAlignment="1">
      <alignment vertical="center" textRotation="90" wrapText="1"/>
    </xf>
    <xf numFmtId="0" fontId="9" fillId="4" borderId="29" xfId="0" applyFont="1" applyFill="1" applyBorder="1" applyAlignment="1">
      <alignment horizontal="center" vertical="center" wrapText="1"/>
    </xf>
    <xf numFmtId="0" fontId="9" fillId="5" borderId="4" xfId="0" applyFont="1" applyFill="1" applyBorder="1" applyAlignment="1"/>
    <xf numFmtId="0" fontId="8" fillId="0" borderId="18" xfId="0" applyFont="1" applyBorder="1" applyAlignment="1">
      <alignment horizontal="center" vertical="center" wrapText="1"/>
    </xf>
    <xf numFmtId="0" fontId="9" fillId="4" borderId="9" xfId="0" applyFont="1" applyFill="1" applyBorder="1" applyAlignment="1">
      <alignment horizontal="center" vertical="center" wrapText="1"/>
    </xf>
    <xf numFmtId="0" fontId="9" fillId="4" borderId="9" xfId="0" applyFont="1" applyFill="1" applyBorder="1" applyAlignment="1">
      <alignment horizontal="right" vertical="center"/>
    </xf>
    <xf numFmtId="0" fontId="9" fillId="4" borderId="9" xfId="0" applyFont="1" applyFill="1" applyBorder="1" applyAlignment="1">
      <alignment horizontal="right" vertical="center" wrapText="1"/>
    </xf>
    <xf numFmtId="0" fontId="7" fillId="0" borderId="23" xfId="0" applyFont="1" applyBorder="1" applyAlignment="1">
      <alignment vertical="center" wrapText="1"/>
    </xf>
    <xf numFmtId="168" fontId="7" fillId="0" borderId="11" xfId="1" applyNumberFormat="1" applyFont="1" applyBorder="1" applyAlignment="1">
      <alignment vertical="center" textRotation="90" wrapText="1"/>
    </xf>
    <xf numFmtId="169" fontId="7" fillId="0" borderId="11" xfId="0" applyNumberFormat="1" applyFont="1" applyBorder="1" applyAlignment="1">
      <alignment vertical="center" textRotation="90" wrapText="1"/>
    </xf>
    <xf numFmtId="0" fontId="7" fillId="0" borderId="11" xfId="0" applyFont="1" applyBorder="1" applyAlignment="1">
      <alignment vertical="center" wrapText="1"/>
    </xf>
    <xf numFmtId="0" fontId="9" fillId="0" borderId="25" xfId="0" applyFont="1" applyBorder="1" applyAlignment="1">
      <alignment vertical="center" wrapText="1"/>
    </xf>
    <xf numFmtId="170" fontId="15" fillId="0" borderId="0" xfId="0" applyNumberFormat="1" applyFont="1" applyBorder="1" applyAlignment="1">
      <alignment horizontal="right" vertical="center"/>
    </xf>
    <xf numFmtId="0" fontId="4" fillId="3" borderId="1" xfId="0" applyFont="1" applyFill="1" applyBorder="1" applyAlignment="1">
      <alignment horizontal="right"/>
    </xf>
    <xf numFmtId="0" fontId="14" fillId="0" borderId="20" xfId="0" applyFont="1" applyFill="1" applyBorder="1" applyAlignment="1">
      <alignment horizontal="justify" vertical="center" wrapText="1"/>
    </xf>
    <xf numFmtId="0" fontId="14" fillId="4" borderId="9" xfId="0" applyFont="1" applyFill="1" applyBorder="1" applyAlignment="1">
      <alignment horizontal="justify" vertical="center" wrapText="1"/>
    </xf>
    <xf numFmtId="0" fontId="14" fillId="4" borderId="9" xfId="0" applyFont="1" applyFill="1" applyBorder="1" applyAlignment="1">
      <alignment vertical="center" wrapText="1"/>
    </xf>
    <xf numFmtId="0" fontId="8" fillId="0" borderId="9" xfId="0" applyFont="1" applyFill="1" applyBorder="1" applyAlignment="1">
      <alignment horizontal="center" vertical="center" wrapText="1"/>
    </xf>
    <xf numFmtId="0" fontId="14" fillId="0" borderId="16" xfId="0" applyFont="1" applyFill="1" applyBorder="1" applyAlignment="1">
      <alignment horizontal="justify" vertical="center" wrapText="1"/>
    </xf>
    <xf numFmtId="0" fontId="14" fillId="0" borderId="16" xfId="0" applyFont="1" applyFill="1" applyBorder="1" applyAlignment="1">
      <alignment vertical="center" wrapText="1"/>
    </xf>
    <xf numFmtId="0" fontId="8" fillId="0" borderId="14"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4" borderId="11" xfId="0" applyFont="1" applyFill="1" applyBorder="1" applyAlignment="1">
      <alignment vertical="center" wrapText="1"/>
    </xf>
    <xf numFmtId="0" fontId="8" fillId="0" borderId="15" xfId="0" applyFont="1" applyFill="1" applyBorder="1" applyAlignment="1">
      <alignment vertical="center" wrapText="1"/>
    </xf>
    <xf numFmtId="0" fontId="4" fillId="0" borderId="26" xfId="0" applyFont="1" applyBorder="1"/>
    <xf numFmtId="0" fontId="4" fillId="0" borderId="27" xfId="0" applyFont="1" applyBorder="1"/>
    <xf numFmtId="0" fontId="4" fillId="0" borderId="13" xfId="0" applyFont="1" applyBorder="1"/>
    <xf numFmtId="0" fontId="8" fillId="4" borderId="13" xfId="0" applyFont="1" applyFill="1" applyBorder="1" applyAlignment="1">
      <alignment vertical="center" wrapText="1"/>
    </xf>
    <xf numFmtId="170" fontId="15" fillId="0" borderId="0" xfId="0" applyNumberFormat="1" applyFont="1" applyFill="1" applyBorder="1" applyAlignment="1">
      <alignment horizontal="right" vertical="center"/>
    </xf>
    <xf numFmtId="0" fontId="7" fillId="3" borderId="3" xfId="0" applyFont="1" applyFill="1" applyBorder="1" applyAlignment="1">
      <alignment vertical="center" wrapText="1"/>
    </xf>
    <xf numFmtId="170" fontId="15" fillId="0" borderId="34" xfId="0" applyNumberFormat="1" applyFont="1" applyBorder="1" applyAlignment="1">
      <alignment horizontal="right" vertical="center"/>
    </xf>
    <xf numFmtId="0" fontId="14" fillId="4" borderId="11" xfId="0" applyFont="1" applyFill="1" applyBorder="1" applyAlignment="1">
      <alignment horizontal="right" vertical="center" wrapText="1"/>
    </xf>
    <xf numFmtId="0" fontId="16" fillId="0" borderId="0" xfId="0" applyFont="1"/>
    <xf numFmtId="0" fontId="4" fillId="0" borderId="0" xfId="0" applyFont="1" applyAlignment="1">
      <alignment vertical="center"/>
    </xf>
    <xf numFmtId="0" fontId="20" fillId="0" borderId="0" xfId="0" applyFont="1"/>
    <xf numFmtId="0" fontId="8" fillId="0" borderId="17" xfId="0" applyFont="1" applyFill="1" applyBorder="1" applyAlignment="1">
      <alignment horizontal="center" vertical="center" wrapText="1"/>
    </xf>
    <xf numFmtId="0" fontId="8" fillId="0" borderId="0" xfId="0" applyFont="1" applyBorder="1" applyAlignment="1">
      <alignment horizontal="justify" vertical="center" wrapText="1"/>
    </xf>
    <xf numFmtId="0" fontId="8" fillId="0" borderId="17" xfId="0" applyFont="1" applyFill="1" applyBorder="1" applyAlignment="1">
      <alignment horizontal="center" vertical="center" textRotation="90" wrapText="1"/>
    </xf>
    <xf numFmtId="0" fontId="8" fillId="0" borderId="17" xfId="0" applyFont="1" applyFill="1" applyBorder="1" applyAlignment="1">
      <alignment horizontal="justify" vertical="center" textRotation="90" wrapText="1"/>
    </xf>
    <xf numFmtId="0" fontId="8" fillId="0" borderId="18" xfId="0" applyFont="1" applyFill="1" applyBorder="1" applyAlignment="1">
      <alignment horizontal="justify" vertical="center" textRotation="90" wrapText="1"/>
    </xf>
    <xf numFmtId="0" fontId="4" fillId="4" borderId="26" xfId="0" applyFont="1" applyFill="1" applyBorder="1"/>
    <xf numFmtId="0" fontId="4" fillId="4" borderId="27" xfId="0" applyFont="1" applyFill="1" applyBorder="1"/>
    <xf numFmtId="0" fontId="4" fillId="4" borderId="13" xfId="0" applyFont="1" applyFill="1" applyBorder="1"/>
    <xf numFmtId="0" fontId="14" fillId="4" borderId="15" xfId="0" applyFont="1" applyFill="1" applyBorder="1" applyAlignment="1">
      <alignment vertical="center" wrapText="1"/>
    </xf>
    <xf numFmtId="0" fontId="8" fillId="5" borderId="25" xfId="0" applyFont="1" applyFill="1" applyBorder="1" applyAlignment="1">
      <alignment vertical="center" wrapText="1"/>
    </xf>
    <xf numFmtId="0" fontId="8" fillId="4" borderId="11" xfId="0" applyFont="1" applyFill="1" applyBorder="1" applyAlignment="1">
      <alignment horizontal="center" vertical="center" wrapText="1"/>
    </xf>
    <xf numFmtId="0" fontId="8" fillId="4" borderId="15" xfId="0" applyFont="1" applyFill="1" applyBorder="1" applyAlignment="1">
      <alignment vertical="center" wrapText="1"/>
    </xf>
    <xf numFmtId="0" fontId="8" fillId="0" borderId="4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4" borderId="12" xfId="0" applyFont="1" applyFill="1" applyBorder="1" applyAlignment="1">
      <alignment vertical="center" wrapText="1"/>
    </xf>
    <xf numFmtId="0" fontId="8" fillId="0" borderId="24" xfId="0" applyFont="1" applyFill="1" applyBorder="1" applyAlignment="1">
      <alignment vertical="center" wrapText="1"/>
    </xf>
    <xf numFmtId="0" fontId="8" fillId="4" borderId="24" xfId="0" applyFont="1" applyFill="1" applyBorder="1" applyAlignment="1">
      <alignment vertical="center" wrapText="1"/>
    </xf>
    <xf numFmtId="0" fontId="21" fillId="0" borderId="0" xfId="0" applyFont="1" applyBorder="1"/>
    <xf numFmtId="0" fontId="7" fillId="8" borderId="9" xfId="0" applyFont="1" applyFill="1" applyBorder="1" applyAlignment="1">
      <alignment horizontal="right" vertical="center" wrapText="1"/>
    </xf>
    <xf numFmtId="0" fontId="7" fillId="8" borderId="11" xfId="0" applyFont="1" applyFill="1" applyBorder="1" applyAlignment="1">
      <alignment horizontal="right" vertical="center" wrapText="1"/>
    </xf>
    <xf numFmtId="0" fontId="0" fillId="0" borderId="0" xfId="0" applyAlignment="1">
      <alignment wrapText="1"/>
    </xf>
    <xf numFmtId="0" fontId="23" fillId="0" borderId="0" xfId="0" applyFont="1"/>
    <xf numFmtId="0" fontId="1" fillId="0" borderId="0" xfId="0" applyFont="1" applyBorder="1"/>
    <xf numFmtId="0" fontId="24" fillId="5" borderId="4"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7" fillId="4" borderId="53" xfId="0" applyFont="1" applyFill="1" applyBorder="1" applyAlignment="1">
      <alignment horizontal="justify" vertical="top" wrapText="1"/>
    </xf>
    <xf numFmtId="8" fontId="16" fillId="0" borderId="54" xfId="0" applyNumberFormat="1" applyFont="1" applyBorder="1" applyAlignment="1">
      <alignment horizontal="right" vertical="top" wrapText="1"/>
    </xf>
    <xf numFmtId="172" fontId="16" fillId="0" borderId="54" xfId="0" applyNumberFormat="1" applyFont="1" applyBorder="1" applyAlignment="1">
      <alignment horizontal="right" vertical="top" wrapText="1"/>
    </xf>
    <xf numFmtId="172" fontId="16" fillId="0" borderId="55" xfId="0" applyNumberFormat="1" applyFont="1" applyBorder="1" applyAlignment="1">
      <alignment horizontal="justify" vertical="top" wrapText="1"/>
    </xf>
    <xf numFmtId="172" fontId="16" fillId="0" borderId="55" xfId="0" applyNumberFormat="1" applyFont="1" applyBorder="1" applyAlignment="1">
      <alignment horizontal="right" vertical="top" wrapText="1"/>
    </xf>
    <xf numFmtId="172" fontId="26" fillId="0" borderId="56" xfId="0" applyNumberFormat="1" applyFont="1" applyBorder="1" applyAlignment="1">
      <alignment horizontal="right" vertical="top" wrapText="1"/>
    </xf>
    <xf numFmtId="172" fontId="16" fillId="0" borderId="57" xfId="0" applyNumberFormat="1" applyFont="1" applyBorder="1" applyAlignment="1">
      <alignment horizontal="justify" vertical="top" wrapText="1"/>
    </xf>
    <xf numFmtId="172" fontId="16" fillId="0" borderId="57" xfId="0" applyNumberFormat="1" applyFont="1" applyBorder="1" applyAlignment="1">
      <alignment horizontal="right" vertical="top" wrapText="1"/>
    </xf>
    <xf numFmtId="8" fontId="16" fillId="0" borderId="56" xfId="0" applyNumberFormat="1" applyFont="1" applyBorder="1" applyAlignment="1">
      <alignment horizontal="right" vertical="top" wrapText="1"/>
    </xf>
    <xf numFmtId="4" fontId="16" fillId="0" borderId="0" xfId="0" applyNumberFormat="1" applyFont="1"/>
    <xf numFmtId="0" fontId="27" fillId="0" borderId="0" xfId="0" applyFont="1"/>
    <xf numFmtId="0" fontId="11" fillId="0" borderId="0" xfId="0" applyFont="1"/>
    <xf numFmtId="0" fontId="17" fillId="4" borderId="52" xfId="0" applyFont="1" applyFill="1" applyBorder="1" applyAlignment="1">
      <alignment horizontal="center" vertical="top" wrapText="1" readingOrder="1"/>
    </xf>
    <xf numFmtId="0" fontId="17" fillId="4" borderId="52" xfId="0" applyFont="1" applyFill="1" applyBorder="1" applyAlignment="1">
      <alignment horizontal="center" wrapText="1" readingOrder="1"/>
    </xf>
    <xf numFmtId="0" fontId="4" fillId="4" borderId="19" xfId="0" applyFont="1" applyFill="1" applyBorder="1" applyAlignment="1">
      <alignment wrapText="1"/>
    </xf>
    <xf numFmtId="0" fontId="4" fillId="4" borderId="22" xfId="0" applyFont="1" applyFill="1" applyBorder="1" applyAlignment="1">
      <alignment wrapText="1"/>
    </xf>
    <xf numFmtId="0" fontId="11" fillId="4" borderId="20" xfId="0" applyFont="1" applyFill="1" applyBorder="1" applyAlignment="1">
      <alignment wrapText="1"/>
    </xf>
    <xf numFmtId="0" fontId="20" fillId="4" borderId="0" xfId="0" applyFont="1" applyFill="1" applyBorder="1"/>
    <xf numFmtId="0" fontId="20" fillId="4" borderId="34" xfId="0" applyFont="1" applyFill="1" applyBorder="1"/>
    <xf numFmtId="0" fontId="20" fillId="4" borderId="38" xfId="0" applyFont="1" applyFill="1" applyBorder="1"/>
    <xf numFmtId="0" fontId="17" fillId="4" borderId="19" xfId="0" applyFont="1" applyFill="1" applyBorder="1" applyAlignment="1">
      <alignment horizontal="center" vertical="top" wrapText="1" readingOrder="1"/>
    </xf>
    <xf numFmtId="0" fontId="17" fillId="4" borderId="8" xfId="0" applyFont="1" applyFill="1" applyBorder="1" applyAlignment="1">
      <alignment horizontal="center" wrapText="1" readingOrder="1"/>
    </xf>
    <xf numFmtId="0" fontId="17" fillId="4" borderId="3" xfId="0" applyFont="1" applyFill="1" applyBorder="1" applyAlignment="1">
      <alignment horizontal="center" wrapText="1" readingOrder="1"/>
    </xf>
    <xf numFmtId="2" fontId="4" fillId="4" borderId="1" xfId="0" applyNumberFormat="1" applyFont="1" applyFill="1" applyBorder="1" applyAlignment="1">
      <alignment vertical="center"/>
    </xf>
    <xf numFmtId="0" fontId="0" fillId="4" borderId="0" xfId="0" applyFill="1"/>
    <xf numFmtId="0" fontId="4" fillId="4" borderId="1" xfId="0" applyFont="1" applyFill="1" applyBorder="1" applyAlignment="1">
      <alignment wrapText="1"/>
    </xf>
    <xf numFmtId="0" fontId="11" fillId="4" borderId="1" xfId="0" applyFont="1" applyFill="1" applyBorder="1" applyAlignment="1">
      <alignment wrapText="1"/>
    </xf>
    <xf numFmtId="0" fontId="11" fillId="4" borderId="0" xfId="0" applyFont="1" applyFill="1" applyBorder="1" applyAlignment="1">
      <alignment wrapText="1"/>
    </xf>
    <xf numFmtId="0" fontId="4" fillId="4" borderId="0" xfId="0" applyFont="1" applyFill="1" applyBorder="1"/>
    <xf numFmtId="0" fontId="17" fillId="4" borderId="19" xfId="0" applyFont="1" applyFill="1" applyBorder="1" applyAlignment="1">
      <alignment horizontal="center" wrapText="1" readingOrder="1"/>
    </xf>
    <xf numFmtId="0" fontId="4" fillId="4" borderId="22" xfId="0" applyFont="1" applyFill="1" applyBorder="1" applyAlignment="1">
      <alignment horizontal="left" wrapText="1"/>
    </xf>
    <xf numFmtId="0" fontId="4" fillId="4" borderId="22" xfId="0" applyFont="1" applyFill="1" applyBorder="1" applyAlignment="1">
      <alignment horizontal="left"/>
    </xf>
    <xf numFmtId="0" fontId="20" fillId="4" borderId="12" xfId="0" applyFont="1" applyFill="1" applyBorder="1" applyAlignment="1">
      <alignment wrapText="1"/>
    </xf>
    <xf numFmtId="0" fontId="20" fillId="4" borderId="12" xfId="0" applyFont="1" applyFill="1" applyBorder="1" applyAlignment="1">
      <alignment vertical="center"/>
    </xf>
    <xf numFmtId="0" fontId="11" fillId="11" borderId="1" xfId="0" applyFont="1" applyFill="1" applyBorder="1" applyAlignment="1">
      <alignment horizontal="center" vertical="center" wrapText="1"/>
    </xf>
    <xf numFmtId="0" fontId="11" fillId="11" borderId="4" xfId="0" applyFont="1" applyFill="1" applyBorder="1" applyAlignment="1">
      <alignment horizontal="center" vertical="center" wrapText="1"/>
    </xf>
    <xf numFmtId="0" fontId="11" fillId="11" borderId="22" xfId="0" applyFont="1" applyFill="1" applyBorder="1" applyAlignment="1">
      <alignment vertical="center" wrapText="1"/>
    </xf>
    <xf numFmtId="0" fontId="11" fillId="11" borderId="1" xfId="0" applyFont="1" applyFill="1" applyBorder="1" applyAlignment="1">
      <alignment vertical="center" wrapText="1"/>
    </xf>
    <xf numFmtId="0" fontId="28" fillId="6" borderId="35" xfId="0" applyFont="1" applyFill="1" applyBorder="1" applyAlignment="1">
      <alignment horizontal="center"/>
    </xf>
    <xf numFmtId="0" fontId="28" fillId="6" borderId="36" xfId="0" applyFont="1" applyFill="1" applyBorder="1" applyAlignment="1">
      <alignment horizontal="center"/>
    </xf>
    <xf numFmtId="0" fontId="28" fillId="6" borderId="37" xfId="0" applyFont="1" applyFill="1" applyBorder="1" applyAlignment="1">
      <alignment horizontal="center"/>
    </xf>
    <xf numFmtId="0" fontId="28" fillId="3" borderId="19" xfId="0" applyFont="1" applyFill="1" applyBorder="1" applyAlignment="1">
      <alignment horizontal="center" vertical="center" wrapText="1"/>
    </xf>
    <xf numFmtId="0" fontId="28" fillId="3" borderId="8" xfId="0" applyFont="1" applyFill="1" applyBorder="1" applyAlignment="1">
      <alignment horizontal="center" vertical="center" wrapText="1"/>
    </xf>
    <xf numFmtId="0" fontId="28" fillId="3" borderId="3" xfId="0" applyFont="1" applyFill="1" applyBorder="1" applyAlignment="1">
      <alignment horizontal="center" vertical="center" wrapText="1"/>
    </xf>
    <xf numFmtId="0" fontId="29" fillId="11" borderId="1" xfId="0" applyFont="1" applyFill="1" applyBorder="1"/>
    <xf numFmtId="10" fontId="29" fillId="11" borderId="1" xfId="0" applyNumberFormat="1" applyFont="1" applyFill="1" applyBorder="1"/>
    <xf numFmtId="2" fontId="29" fillId="11" borderId="1" xfId="0" applyNumberFormat="1" applyFont="1" applyFill="1" applyBorder="1"/>
    <xf numFmtId="0" fontId="29" fillId="11" borderId="4" xfId="0" applyFont="1" applyFill="1" applyBorder="1"/>
    <xf numFmtId="0" fontId="29" fillId="6" borderId="1" xfId="0" applyFont="1" applyFill="1" applyBorder="1"/>
    <xf numFmtId="10" fontId="29" fillId="6" borderId="1" xfId="0" applyNumberFormat="1" applyFont="1" applyFill="1" applyBorder="1"/>
    <xf numFmtId="0" fontId="28" fillId="6" borderId="1" xfId="0" applyFont="1" applyFill="1" applyBorder="1"/>
    <xf numFmtId="0" fontId="28" fillId="6" borderId="4" xfId="0" applyFont="1" applyFill="1" applyBorder="1"/>
    <xf numFmtId="0" fontId="28" fillId="11" borderId="22" xfId="0" applyFont="1" applyFill="1" applyBorder="1" applyAlignment="1">
      <alignment vertical="center" wrapText="1"/>
    </xf>
    <xf numFmtId="0" fontId="28" fillId="11" borderId="1" xfId="0" applyFont="1" applyFill="1" applyBorder="1" applyAlignment="1">
      <alignment vertical="center" wrapText="1"/>
    </xf>
    <xf numFmtId="0" fontId="28" fillId="11" borderId="1" xfId="0" applyFont="1" applyFill="1" applyBorder="1" applyAlignment="1">
      <alignment horizontal="center" vertical="center" wrapText="1"/>
    </xf>
    <xf numFmtId="0" fontId="28" fillId="11" borderId="4" xfId="0" applyFont="1" applyFill="1" applyBorder="1" applyAlignment="1">
      <alignment horizontal="center" vertical="center" wrapText="1"/>
    </xf>
    <xf numFmtId="0" fontId="29" fillId="3" borderId="1" xfId="0" applyFont="1" applyFill="1" applyBorder="1"/>
    <xf numFmtId="10" fontId="29" fillId="3" borderId="1" xfId="0" applyNumberFormat="1" applyFont="1" applyFill="1" applyBorder="1"/>
    <xf numFmtId="8" fontId="29" fillId="3" borderId="1" xfId="0" applyNumberFormat="1" applyFont="1" applyFill="1" applyBorder="1" applyAlignment="1">
      <alignment horizontal="right"/>
    </xf>
    <xf numFmtId="2" fontId="29" fillId="3" borderId="1" xfId="0" applyNumberFormat="1" applyFont="1" applyFill="1" applyBorder="1"/>
    <xf numFmtId="170" fontId="29" fillId="3" borderId="1" xfId="0" applyNumberFormat="1" applyFont="1" applyFill="1" applyBorder="1" applyAlignment="1">
      <alignment horizontal="right" vertical="center"/>
    </xf>
    <xf numFmtId="0" fontId="29" fillId="3" borderId="4" xfId="0" applyFont="1" applyFill="1" applyBorder="1"/>
    <xf numFmtId="2" fontId="29" fillId="3" borderId="4" xfId="0" applyNumberFormat="1" applyFont="1" applyFill="1" applyBorder="1"/>
    <xf numFmtId="164" fontId="29" fillId="3" borderId="1" xfId="1" applyFont="1" applyFill="1" applyBorder="1" applyAlignment="1">
      <alignment horizontal="right" vertical="center" wrapText="1"/>
    </xf>
    <xf numFmtId="0" fontId="29" fillId="11" borderId="9" xfId="0" applyFont="1" applyFill="1" applyBorder="1"/>
    <xf numFmtId="10" fontId="29" fillId="11" borderId="9" xfId="0" applyNumberFormat="1" applyFont="1" applyFill="1" applyBorder="1"/>
    <xf numFmtId="172" fontId="28" fillId="11" borderId="9" xfId="0" applyNumberFormat="1" applyFont="1" applyFill="1" applyBorder="1"/>
    <xf numFmtId="0" fontId="28" fillId="11" borderId="9" xfId="0" applyFont="1" applyFill="1" applyBorder="1"/>
    <xf numFmtId="0" fontId="28" fillId="11" borderId="25" xfId="0" applyFont="1" applyFill="1" applyBorder="1"/>
    <xf numFmtId="0" fontId="29" fillId="6" borderId="30" xfId="0" applyFont="1" applyFill="1" applyBorder="1"/>
    <xf numFmtId="0" fontId="29" fillId="6" borderId="31" xfId="0" applyFont="1" applyFill="1" applyBorder="1"/>
    <xf numFmtId="10" fontId="29" fillId="6" borderId="31" xfId="0" applyNumberFormat="1" applyFont="1" applyFill="1" applyBorder="1"/>
    <xf numFmtId="0" fontId="29" fillId="6" borderId="32" xfId="0" applyFont="1" applyFill="1" applyBorder="1"/>
    <xf numFmtId="2" fontId="29" fillId="11" borderId="4" xfId="0" applyNumberFormat="1" applyFont="1" applyFill="1" applyBorder="1"/>
    <xf numFmtId="0" fontId="29" fillId="6" borderId="4" xfId="0" applyFont="1" applyFill="1" applyBorder="1"/>
    <xf numFmtId="10" fontId="28" fillId="11" borderId="9" xfId="0" applyNumberFormat="1" applyFont="1" applyFill="1" applyBorder="1"/>
    <xf numFmtId="8" fontId="28" fillId="11" borderId="9" xfId="0" applyNumberFormat="1" applyFont="1" applyFill="1" applyBorder="1" applyAlignment="1">
      <alignment horizontal="right"/>
    </xf>
    <xf numFmtId="2" fontId="28" fillId="11" borderId="9" xfId="0" applyNumberFormat="1" applyFont="1" applyFill="1" applyBorder="1"/>
    <xf numFmtId="2" fontId="28" fillId="11" borderId="25" xfId="0" applyNumberFormat="1" applyFont="1" applyFill="1" applyBorder="1"/>
    <xf numFmtId="10" fontId="28" fillId="6" borderId="1" xfId="0" applyNumberFormat="1" applyFont="1" applyFill="1" applyBorder="1"/>
    <xf numFmtId="172" fontId="29" fillId="3" borderId="1" xfId="0" applyNumberFormat="1" applyFont="1" applyFill="1" applyBorder="1" applyAlignment="1">
      <alignment horizontal="right"/>
    </xf>
    <xf numFmtId="172" fontId="28" fillId="11" borderId="9" xfId="0" applyNumberFormat="1" applyFont="1" applyFill="1" applyBorder="1" applyAlignment="1">
      <alignment horizontal="right"/>
    </xf>
    <xf numFmtId="168" fontId="28" fillId="11" borderId="9" xfId="1" applyNumberFormat="1" applyFont="1" applyFill="1" applyBorder="1" applyAlignment="1">
      <alignment vertical="center"/>
    </xf>
    <xf numFmtId="2" fontId="11" fillId="4" borderId="9" xfId="0" applyNumberFormat="1" applyFont="1" applyFill="1" applyBorder="1" applyAlignment="1">
      <alignment vertical="center"/>
    </xf>
    <xf numFmtId="0" fontId="7" fillId="3" borderId="1" xfId="0" applyFont="1" applyFill="1" applyBorder="1" applyAlignment="1">
      <alignment vertical="center" wrapText="1"/>
    </xf>
    <xf numFmtId="0" fontId="8" fillId="0" borderId="0" xfId="0" applyFont="1" applyFill="1" applyBorder="1" applyAlignment="1">
      <alignment vertical="center" wrapText="1"/>
    </xf>
    <xf numFmtId="0" fontId="8" fillId="0" borderId="34" xfId="0" applyFont="1" applyFill="1" applyBorder="1" applyAlignment="1">
      <alignment horizontal="center" vertical="center" wrapText="1"/>
    </xf>
    <xf numFmtId="0" fontId="0" fillId="6" borderId="0" xfId="0" applyFill="1"/>
    <xf numFmtId="0" fontId="3" fillId="6" borderId="0" xfId="0" applyFont="1" applyFill="1"/>
    <xf numFmtId="0" fontId="7" fillId="3" borderId="1"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5" borderId="1" xfId="0" applyFont="1" applyFill="1" applyBorder="1" applyAlignment="1">
      <alignment vertical="center" wrapText="1"/>
    </xf>
    <xf numFmtId="0" fontId="30" fillId="3" borderId="8" xfId="0" applyFont="1" applyFill="1" applyBorder="1" applyAlignment="1">
      <alignment horizontal="left" vertical="center" wrapText="1"/>
    </xf>
    <xf numFmtId="0" fontId="30" fillId="3" borderId="8" xfId="0" applyFont="1" applyFill="1" applyBorder="1" applyAlignment="1">
      <alignment horizontal="center" vertical="center" wrapText="1"/>
    </xf>
    <xf numFmtId="0" fontId="30" fillId="3" borderId="8" xfId="0" applyFont="1" applyFill="1" applyBorder="1" applyAlignment="1">
      <alignment vertical="center" wrapText="1"/>
    </xf>
    <xf numFmtId="0" fontId="30" fillId="3" borderId="1" xfId="0" applyFont="1" applyFill="1" applyBorder="1" applyAlignment="1">
      <alignment horizontal="center" vertical="center" wrapText="1"/>
    </xf>
    <xf numFmtId="0" fontId="30" fillId="3" borderId="1" xfId="0" applyFont="1" applyFill="1" applyBorder="1" applyAlignment="1">
      <alignment vertical="center" wrapText="1"/>
    </xf>
    <xf numFmtId="0" fontId="30" fillId="3" borderId="1" xfId="0" applyFont="1" applyFill="1" applyBorder="1" applyAlignment="1">
      <alignment horizontal="left" vertical="center" wrapText="1"/>
    </xf>
    <xf numFmtId="0" fontId="30" fillId="3" borderId="1" xfId="0" applyFont="1" applyFill="1" applyBorder="1" applyAlignment="1">
      <alignment horizontal="justify" vertical="center"/>
    </xf>
    <xf numFmtId="0" fontId="32" fillId="3" borderId="1" xfId="0" applyFont="1" applyFill="1" applyBorder="1" applyAlignment="1">
      <alignment horizontal="left" vertical="center" wrapText="1"/>
    </xf>
    <xf numFmtId="0" fontId="30" fillId="3" borderId="9" xfId="0" applyFont="1" applyFill="1" applyBorder="1" applyAlignment="1">
      <alignment horizontal="justify" vertical="center"/>
    </xf>
    <xf numFmtId="0" fontId="30" fillId="3" borderId="9" xfId="0" applyFont="1" applyFill="1" applyBorder="1" applyAlignment="1">
      <alignment horizontal="center" vertical="center" wrapText="1"/>
    </xf>
    <xf numFmtId="0" fontId="30" fillId="3" borderId="9" xfId="0" applyFont="1" applyFill="1" applyBorder="1" applyAlignment="1">
      <alignment vertical="center" wrapText="1"/>
    </xf>
    <xf numFmtId="0" fontId="32" fillId="3" borderId="1" xfId="0" applyFont="1" applyFill="1" applyBorder="1" applyAlignment="1">
      <alignment horizontal="right" vertical="center"/>
    </xf>
    <xf numFmtId="0" fontId="32" fillId="3" borderId="9" xfId="0" applyFont="1" applyFill="1" applyBorder="1" applyAlignment="1">
      <alignment horizontal="right" vertical="center"/>
    </xf>
    <xf numFmtId="0" fontId="30" fillId="5" borderId="12" xfId="0" applyFont="1" applyFill="1" applyBorder="1" applyAlignment="1">
      <alignment horizontal="right" vertical="center" wrapText="1"/>
    </xf>
    <xf numFmtId="0" fontId="30" fillId="5" borderId="12" xfId="0" applyFont="1" applyFill="1" applyBorder="1" applyAlignment="1">
      <alignment vertical="center"/>
    </xf>
    <xf numFmtId="0" fontId="30" fillId="5" borderId="1" xfId="0" applyFont="1" applyFill="1" applyBorder="1" applyAlignment="1">
      <alignment vertical="center" wrapText="1"/>
    </xf>
    <xf numFmtId="0" fontId="30" fillId="3" borderId="11" xfId="0" applyFont="1" applyFill="1" applyBorder="1" applyAlignment="1">
      <alignment vertical="center" wrapText="1"/>
    </xf>
    <xf numFmtId="0" fontId="33" fillId="3" borderId="9" xfId="0" applyFont="1" applyFill="1" applyBorder="1" applyAlignment="1">
      <alignment vertical="center" wrapText="1"/>
    </xf>
    <xf numFmtId="0" fontId="9" fillId="3" borderId="42" xfId="0" applyFont="1" applyFill="1" applyBorder="1" applyAlignment="1">
      <alignment vertical="top" wrapText="1"/>
    </xf>
    <xf numFmtId="0" fontId="9" fillId="3" borderId="32" xfId="0" applyFont="1" applyFill="1" applyBorder="1" applyAlignment="1">
      <alignment vertical="top" wrapText="1"/>
    </xf>
    <xf numFmtId="0" fontId="30" fillId="3" borderId="1" xfId="0" applyFont="1" applyFill="1" applyBorder="1" applyAlignment="1">
      <alignment vertical="center"/>
    </xf>
    <xf numFmtId="0" fontId="32" fillId="3" borderId="1" xfId="0" applyFont="1" applyFill="1" applyBorder="1" applyAlignment="1">
      <alignment vertical="center" wrapText="1"/>
    </xf>
    <xf numFmtId="0" fontId="30" fillId="3" borderId="1" xfId="0" applyFont="1" applyFill="1" applyBorder="1" applyAlignment="1">
      <alignment horizontal="left" vertical="center" wrapText="1"/>
    </xf>
    <xf numFmtId="0" fontId="7" fillId="5" borderId="1" xfId="0" applyFont="1" applyFill="1" applyBorder="1" applyAlignment="1">
      <alignment horizontal="center" vertical="center"/>
    </xf>
    <xf numFmtId="0" fontId="9" fillId="9" borderId="24" xfId="0" applyFont="1" applyFill="1" applyBorder="1" applyAlignment="1">
      <alignment horizontal="center" vertical="center" wrapText="1"/>
    </xf>
    <xf numFmtId="0" fontId="30" fillId="3" borderId="12" xfId="0" applyFont="1" applyFill="1" applyBorder="1" applyAlignment="1">
      <alignment horizontal="right" vertical="center" wrapText="1"/>
    </xf>
    <xf numFmtId="0" fontId="30" fillId="3" borderId="12" xfId="0" applyFont="1" applyFill="1" applyBorder="1" applyAlignment="1">
      <alignment vertical="center"/>
    </xf>
    <xf numFmtId="168" fontId="33" fillId="3" borderId="11" xfId="1" applyNumberFormat="1" applyFont="1" applyFill="1" applyBorder="1" applyAlignment="1">
      <alignment vertical="center" textRotation="90" wrapText="1"/>
    </xf>
    <xf numFmtId="168" fontId="30" fillId="3" borderId="11" xfId="1" applyNumberFormat="1" applyFont="1" applyFill="1" applyBorder="1" applyAlignment="1">
      <alignment vertical="center" textRotation="90" wrapText="1"/>
    </xf>
    <xf numFmtId="0" fontId="30" fillId="3" borderId="11" xfId="0" applyFont="1" applyFill="1" applyBorder="1" applyAlignment="1">
      <alignment vertical="center" textRotation="90" wrapText="1"/>
    </xf>
    <xf numFmtId="0" fontId="9" fillId="3" borderId="15" xfId="0" applyFont="1" applyFill="1" applyBorder="1" applyAlignment="1">
      <alignment vertical="top" wrapText="1"/>
    </xf>
    <xf numFmtId="0" fontId="9" fillId="5" borderId="4" xfId="0" applyFont="1" applyFill="1" applyBorder="1" applyAlignment="1">
      <alignment wrapText="1"/>
    </xf>
    <xf numFmtId="0" fontId="8" fillId="5" borderId="36" xfId="0" applyFont="1" applyFill="1" applyBorder="1" applyAlignment="1">
      <alignment vertical="center" wrapText="1"/>
    </xf>
    <xf numFmtId="168" fontId="8" fillId="5" borderId="11" xfId="1" applyNumberFormat="1" applyFont="1" applyFill="1" applyBorder="1" applyAlignment="1">
      <alignment vertical="center" textRotation="90" wrapText="1"/>
    </xf>
    <xf numFmtId="168" fontId="9" fillId="5" borderId="11" xfId="1" applyNumberFormat="1" applyFont="1" applyFill="1" applyBorder="1" applyAlignment="1">
      <alignment vertical="center" textRotation="90" wrapText="1"/>
    </xf>
    <xf numFmtId="0" fontId="9" fillId="5" borderId="11" xfId="0" applyFont="1" applyFill="1" applyBorder="1" applyAlignment="1">
      <alignment vertical="center"/>
    </xf>
    <xf numFmtId="0" fontId="8" fillId="5" borderId="37" xfId="0" applyFont="1" applyFill="1" applyBorder="1" applyAlignment="1">
      <alignment vertical="center" wrapText="1"/>
    </xf>
    <xf numFmtId="0" fontId="8" fillId="3" borderId="32" xfId="0" applyFont="1" applyFill="1" applyBorder="1" applyAlignment="1">
      <alignment vertical="center" wrapText="1"/>
    </xf>
    <xf numFmtId="0" fontId="35" fillId="0" borderId="0" xfId="0" applyFont="1"/>
    <xf numFmtId="0" fontId="30" fillId="5" borderId="8" xfId="0" applyFont="1" applyFill="1" applyBorder="1" applyAlignment="1">
      <alignment horizontal="left" vertical="center" wrapText="1"/>
    </xf>
    <xf numFmtId="0" fontId="30" fillId="5" borderId="8" xfId="0" applyFont="1" applyFill="1" applyBorder="1" applyAlignment="1">
      <alignment horizontal="center" vertical="center" wrapText="1"/>
    </xf>
    <xf numFmtId="0" fontId="30" fillId="5" borderId="8" xfId="0" applyFont="1" applyFill="1" applyBorder="1" applyAlignment="1">
      <alignment vertical="center" wrapText="1"/>
    </xf>
    <xf numFmtId="0" fontId="30" fillId="5" borderId="1" xfId="0" applyFont="1" applyFill="1" applyBorder="1" applyAlignment="1">
      <alignment horizontal="left" vertical="center" wrapText="1"/>
    </xf>
    <xf numFmtId="0" fontId="30" fillId="5" borderId="1" xfId="0" applyFont="1" applyFill="1" applyBorder="1" applyAlignment="1">
      <alignment horizontal="center" vertical="center" wrapText="1"/>
    </xf>
    <xf numFmtId="0" fontId="30" fillId="5" borderId="36" xfId="0" applyFont="1" applyFill="1" applyBorder="1" applyAlignment="1">
      <alignment horizontal="left" vertical="center" wrapText="1"/>
    </xf>
    <xf numFmtId="0" fontId="30" fillId="5" borderId="36" xfId="0" applyFont="1" applyFill="1" applyBorder="1" applyAlignment="1">
      <alignment horizontal="center" vertical="center" wrapText="1"/>
    </xf>
    <xf numFmtId="0" fontId="30" fillId="5" borderId="36" xfId="0" applyFont="1" applyFill="1" applyBorder="1" applyAlignment="1">
      <alignment vertical="center" wrapText="1"/>
    </xf>
    <xf numFmtId="0" fontId="4" fillId="3" borderId="30" xfId="0" applyFont="1" applyFill="1" applyBorder="1"/>
    <xf numFmtId="0" fontId="8" fillId="3" borderId="31" xfId="0" applyFont="1" applyFill="1" applyBorder="1" applyAlignment="1">
      <alignment vertical="center" wrapText="1"/>
    </xf>
    <xf numFmtId="0" fontId="4" fillId="3" borderId="31" xfId="0" applyFont="1" applyFill="1" applyBorder="1"/>
    <xf numFmtId="0" fontId="8" fillId="3" borderId="3" xfId="0" applyFont="1" applyFill="1" applyBorder="1" applyAlignment="1">
      <alignment horizontal="left" vertical="center" wrapText="1"/>
    </xf>
    <xf numFmtId="0" fontId="8" fillId="3" borderId="4" xfId="0" applyFont="1" applyFill="1" applyBorder="1" applyAlignment="1">
      <alignment horizontal="left" vertical="center" wrapText="1"/>
    </xf>
    <xf numFmtId="0" fontId="9" fillId="3" borderId="25" xfId="0" applyFont="1" applyFill="1" applyBorder="1" applyAlignment="1">
      <alignment vertical="center" wrapText="1"/>
    </xf>
    <xf numFmtId="0" fontId="32" fillId="3" borderId="8" xfId="0" applyFont="1" applyFill="1" applyBorder="1" applyAlignment="1">
      <alignment horizontal="left" vertical="center" wrapText="1"/>
    </xf>
    <xf numFmtId="0" fontId="30" fillId="3" borderId="9" xfId="0" applyFont="1" applyFill="1" applyBorder="1" applyAlignment="1">
      <alignment horizontal="left" vertical="center" wrapText="1"/>
    </xf>
    <xf numFmtId="0" fontId="32" fillId="3" borderId="9" xfId="0" applyFont="1" applyFill="1" applyBorder="1" applyAlignment="1">
      <alignment vertical="center" wrapText="1"/>
    </xf>
    <xf numFmtId="0" fontId="8" fillId="3" borderId="8"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7" fillId="3" borderId="9" xfId="0" applyFont="1" applyFill="1" applyBorder="1" applyAlignment="1">
      <alignment horizontal="center" vertical="center"/>
    </xf>
    <xf numFmtId="10" fontId="8" fillId="8" borderId="11" xfId="0" applyNumberFormat="1" applyFont="1" applyFill="1" applyBorder="1" applyAlignment="1">
      <alignment vertical="center" wrapText="1"/>
    </xf>
    <xf numFmtId="0" fontId="7" fillId="5" borderId="11" xfId="0" applyFont="1" applyFill="1" applyBorder="1" applyAlignment="1">
      <alignment vertical="center"/>
    </xf>
    <xf numFmtId="0" fontId="32" fillId="5" borderId="8" xfId="0" applyNumberFormat="1" applyFont="1" applyFill="1" applyBorder="1" applyAlignment="1">
      <alignment vertical="center" wrapText="1"/>
    </xf>
    <xf numFmtId="0" fontId="30" fillId="5" borderId="8" xfId="0" applyFont="1" applyFill="1" applyBorder="1" applyAlignment="1">
      <alignment horizontal="center" vertical="center"/>
    </xf>
    <xf numFmtId="0" fontId="30" fillId="5" borderId="8" xfId="0" applyNumberFormat="1" applyFont="1" applyFill="1" applyBorder="1" applyAlignment="1">
      <alignment vertical="center" wrapText="1"/>
    </xf>
    <xf numFmtId="0" fontId="32" fillId="5" borderId="1" xfId="0" applyNumberFormat="1" applyFont="1" applyFill="1" applyBorder="1" applyAlignment="1">
      <alignment vertical="center" wrapText="1"/>
    </xf>
    <xf numFmtId="0" fontId="30" fillId="5" borderId="1" xfId="0" applyFont="1" applyFill="1" applyBorder="1" applyAlignment="1">
      <alignment horizontal="center" vertical="center"/>
    </xf>
    <xf numFmtId="0" fontId="30" fillId="5" borderId="1" xfId="0" applyNumberFormat="1" applyFont="1" applyFill="1" applyBorder="1" applyAlignment="1">
      <alignment vertical="center" wrapText="1"/>
    </xf>
    <xf numFmtId="0" fontId="30" fillId="5" borderId="1" xfId="0" applyFont="1" applyFill="1" applyBorder="1" applyAlignment="1">
      <alignment horizontal="right" vertical="center"/>
    </xf>
    <xf numFmtId="0" fontId="30" fillId="5" borderId="8" xfId="0" applyFont="1" applyFill="1" applyBorder="1" applyAlignment="1">
      <alignment horizontal="right" vertical="center"/>
    </xf>
    <xf numFmtId="0" fontId="30" fillId="5" borderId="8" xfId="0" applyFont="1" applyFill="1" applyBorder="1" applyAlignment="1">
      <alignment vertical="center"/>
    </xf>
    <xf numFmtId="0" fontId="32" fillId="5" borderId="9" xfId="0" applyFont="1" applyFill="1" applyBorder="1" applyAlignment="1">
      <alignment vertical="center" wrapText="1"/>
    </xf>
    <xf numFmtId="0" fontId="30" fillId="5" borderId="9" xfId="0" applyFont="1" applyFill="1" applyBorder="1" applyAlignment="1">
      <alignment horizontal="center" vertical="center"/>
    </xf>
    <xf numFmtId="0" fontId="30" fillId="5" borderId="9" xfId="0" applyNumberFormat="1" applyFont="1" applyFill="1" applyBorder="1" applyAlignment="1">
      <alignment vertical="center" wrapText="1"/>
    </xf>
    <xf numFmtId="0" fontId="30" fillId="5" borderId="9" xfId="0" applyFont="1" applyFill="1" applyBorder="1" applyAlignment="1">
      <alignment horizontal="right" vertical="center" wrapText="1"/>
    </xf>
    <xf numFmtId="0" fontId="30" fillId="5" borderId="11" xfId="0" applyFont="1" applyFill="1" applyBorder="1" applyAlignment="1">
      <alignment vertical="center"/>
    </xf>
    <xf numFmtId="0" fontId="30" fillId="5" borderId="58" xfId="0" applyFont="1" applyFill="1" applyBorder="1" applyAlignment="1">
      <alignment vertical="center"/>
    </xf>
    <xf numFmtId="0" fontId="30" fillId="5" borderId="59" xfId="0" applyFont="1" applyFill="1" applyBorder="1" applyAlignment="1">
      <alignment vertical="center"/>
    </xf>
    <xf numFmtId="0" fontId="30" fillId="5" borderId="21" xfId="0" applyFont="1" applyFill="1" applyBorder="1" applyAlignment="1">
      <alignment vertical="center"/>
    </xf>
    <xf numFmtId="0" fontId="1" fillId="5" borderId="60" xfId="0" applyFont="1" applyFill="1" applyBorder="1" applyAlignment="1">
      <alignment vertical="center" wrapText="1"/>
    </xf>
    <xf numFmtId="0" fontId="1" fillId="5" borderId="61" xfId="0" applyFont="1" applyFill="1" applyBorder="1" applyAlignment="1">
      <alignment vertical="center" wrapText="1"/>
    </xf>
    <xf numFmtId="0" fontId="4" fillId="5" borderId="61" xfId="0" applyFont="1" applyFill="1" applyBorder="1" applyAlignment="1">
      <alignment vertical="center" wrapText="1"/>
    </xf>
    <xf numFmtId="0" fontId="4" fillId="5" borderId="13" xfId="0" applyFont="1" applyFill="1" applyBorder="1" applyAlignment="1">
      <alignment vertical="center" wrapText="1"/>
    </xf>
    <xf numFmtId="0" fontId="30" fillId="3" borderId="8" xfId="0" applyFont="1" applyFill="1" applyBorder="1" applyAlignment="1">
      <alignment vertical="center"/>
    </xf>
    <xf numFmtId="0" fontId="8" fillId="3" borderId="9" xfId="0" applyFont="1" applyFill="1" applyBorder="1" applyAlignment="1">
      <alignment horizontal="center" vertical="center" wrapText="1"/>
    </xf>
    <xf numFmtId="0" fontId="30" fillId="3" borderId="11" xfId="0" applyFont="1" applyFill="1" applyBorder="1" applyAlignment="1">
      <alignment vertical="center"/>
    </xf>
    <xf numFmtId="0" fontId="30" fillId="3" borderId="8" xfId="0" applyFont="1" applyFill="1" applyBorder="1" applyAlignment="1">
      <alignment horizontal="justify" vertical="center"/>
    </xf>
    <xf numFmtId="0" fontId="32" fillId="3" borderId="8" xfId="0" applyFont="1" applyFill="1" applyBorder="1" applyAlignment="1">
      <alignment horizontal="center" vertical="center" wrapText="1"/>
    </xf>
    <xf numFmtId="0" fontId="32" fillId="3" borderId="1" xfId="0" applyFont="1" applyFill="1" applyBorder="1" applyAlignment="1">
      <alignment horizontal="center" vertical="center" wrapText="1"/>
    </xf>
    <xf numFmtId="0" fontId="32" fillId="3" borderId="1" xfId="0" applyFont="1" applyFill="1" applyBorder="1" applyAlignment="1">
      <alignment horizontal="left" vertical="center" wrapText="1"/>
    </xf>
    <xf numFmtId="0" fontId="32" fillId="3" borderId="1" xfId="0" applyFont="1" applyFill="1" applyBorder="1" applyAlignment="1">
      <alignment horizontal="center" vertical="center"/>
    </xf>
    <xf numFmtId="0" fontId="32" fillId="3" borderId="1" xfId="0" applyFont="1" applyFill="1" applyBorder="1" applyAlignment="1">
      <alignment vertical="center" wrapText="1"/>
    </xf>
    <xf numFmtId="0" fontId="32" fillId="3" borderId="8" xfId="0" applyFont="1" applyFill="1" applyBorder="1" applyAlignment="1">
      <alignment vertical="center"/>
    </xf>
    <xf numFmtId="0" fontId="32" fillId="3" borderId="1" xfId="0" applyFont="1" applyFill="1" applyBorder="1" applyAlignment="1">
      <alignment vertical="center"/>
    </xf>
    <xf numFmtId="0" fontId="32" fillId="3" borderId="1" xfId="0" applyFont="1" applyFill="1" applyBorder="1" applyAlignment="1">
      <alignment horizontal="right" vertical="center" wrapText="1"/>
    </xf>
    <xf numFmtId="0" fontId="7" fillId="5" borderId="3" xfId="0" applyFont="1" applyFill="1" applyBorder="1" applyAlignment="1">
      <alignment vertical="center" wrapText="1"/>
    </xf>
    <xf numFmtId="0" fontId="32" fillId="5" borderId="1" xfId="0" applyFont="1" applyFill="1" applyBorder="1" applyAlignment="1">
      <alignment vertical="center" wrapText="1"/>
    </xf>
    <xf numFmtId="0" fontId="32" fillId="5" borderId="1" xfId="0" applyFont="1" applyFill="1" applyBorder="1" applyAlignment="1">
      <alignment horizontal="left" vertical="center" wrapText="1"/>
    </xf>
    <xf numFmtId="0" fontId="7" fillId="4" borderId="14" xfId="0" applyFont="1" applyFill="1" applyBorder="1"/>
    <xf numFmtId="0" fontId="32" fillId="5" borderId="9" xfId="0" applyFont="1" applyFill="1" applyBorder="1" applyAlignment="1">
      <alignment horizontal="left" vertical="center" wrapText="1"/>
    </xf>
    <xf numFmtId="0" fontId="32" fillId="5" borderId="8" xfId="0" applyFont="1" applyFill="1" applyBorder="1" applyAlignment="1">
      <alignment vertical="center"/>
    </xf>
    <xf numFmtId="0" fontId="32" fillId="5" borderId="1" xfId="0" applyFont="1" applyFill="1" applyBorder="1" applyAlignment="1">
      <alignment vertical="center"/>
    </xf>
    <xf numFmtId="0" fontId="32" fillId="5" borderId="1" xfId="0" applyFont="1" applyFill="1" applyBorder="1" applyAlignment="1">
      <alignment horizontal="right" vertical="center"/>
    </xf>
    <xf numFmtId="0" fontId="32" fillId="5" borderId="36" xfId="0" applyFont="1" applyFill="1" applyBorder="1" applyAlignment="1">
      <alignment horizontal="right" vertical="center"/>
    </xf>
    <xf numFmtId="0" fontId="30" fillId="3" borderId="1" xfId="0" applyFont="1" applyFill="1" applyBorder="1" applyAlignment="1">
      <alignment horizontal="left" vertical="center" wrapText="1"/>
    </xf>
    <xf numFmtId="0" fontId="7" fillId="5" borderId="8" xfId="0" applyFont="1" applyFill="1" applyBorder="1" applyAlignment="1">
      <alignment horizontal="center" vertical="center"/>
    </xf>
    <xf numFmtId="0" fontId="7" fillId="5" borderId="1" xfId="0" applyFont="1" applyFill="1" applyBorder="1" applyAlignment="1">
      <alignment horizontal="center" vertical="center"/>
    </xf>
    <xf numFmtId="0" fontId="32" fillId="3" borderId="1" xfId="0" applyFont="1" applyFill="1" applyBorder="1" applyAlignment="1">
      <alignment horizontal="left" vertical="center" wrapText="1"/>
    </xf>
    <xf numFmtId="0" fontId="32" fillId="3" borderId="1" xfId="0" applyFont="1" applyFill="1" applyBorder="1" applyAlignment="1">
      <alignment vertical="center" wrapText="1"/>
    </xf>
    <xf numFmtId="0" fontId="4" fillId="3" borderId="1" xfId="0" applyFont="1" applyFill="1" applyBorder="1" applyAlignment="1">
      <alignment horizontal="right" vertical="center"/>
    </xf>
    <xf numFmtId="0" fontId="9" fillId="3" borderId="3" xfId="0" applyFont="1" applyFill="1" applyBorder="1" applyAlignment="1"/>
    <xf numFmtId="0" fontId="9" fillId="3" borderId="24" xfId="0" applyFont="1" applyFill="1" applyBorder="1" applyAlignment="1"/>
    <xf numFmtId="0" fontId="9" fillId="3" borderId="59" xfId="0" applyFont="1" applyFill="1" applyBorder="1" applyAlignment="1"/>
    <xf numFmtId="0" fontId="9" fillId="3" borderId="2" xfId="0" applyFont="1" applyFill="1" applyBorder="1" applyAlignment="1"/>
    <xf numFmtId="0" fontId="9" fillId="3" borderId="4" xfId="0" applyFont="1" applyFill="1" applyBorder="1" applyAlignment="1"/>
    <xf numFmtId="0" fontId="8" fillId="3" borderId="25" xfId="0" applyFont="1" applyFill="1" applyBorder="1" applyAlignment="1">
      <alignment vertical="center" wrapText="1"/>
    </xf>
    <xf numFmtId="168" fontId="8" fillId="3" borderId="11" xfId="1" applyNumberFormat="1" applyFont="1" applyFill="1" applyBorder="1" applyAlignment="1">
      <alignment vertical="center" textRotation="90" wrapText="1"/>
    </xf>
    <xf numFmtId="168" fontId="9" fillId="3" borderId="11" xfId="1" applyNumberFormat="1" applyFont="1" applyFill="1" applyBorder="1" applyAlignment="1">
      <alignment vertical="center" textRotation="90" wrapText="1"/>
    </xf>
    <xf numFmtId="171" fontId="9" fillId="3" borderId="11" xfId="1" applyNumberFormat="1" applyFont="1" applyFill="1" applyBorder="1" applyAlignment="1">
      <alignment vertical="center" textRotation="90" wrapText="1"/>
    </xf>
    <xf numFmtId="0" fontId="32" fillId="5" borderId="8" xfId="0" applyFont="1" applyFill="1" applyBorder="1" applyAlignment="1">
      <alignment horizontal="left" vertical="center" wrapText="1"/>
    </xf>
    <xf numFmtId="0" fontId="30" fillId="5" borderId="1" xfId="0" applyFont="1" applyFill="1" applyBorder="1" applyAlignment="1">
      <alignment horizontal="justify" vertical="center"/>
    </xf>
    <xf numFmtId="0" fontId="1" fillId="3" borderId="1" xfId="0" applyFont="1" applyFill="1" applyBorder="1"/>
    <xf numFmtId="0" fontId="9" fillId="3" borderId="1" xfId="0" applyFont="1" applyFill="1" applyBorder="1" applyAlignment="1">
      <alignment horizontal="center" vertical="center" wrapText="1"/>
    </xf>
    <xf numFmtId="0" fontId="24" fillId="5" borderId="3"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32" fillId="3" borderId="8" xfId="0" applyNumberFormat="1" applyFont="1" applyFill="1" applyBorder="1" applyAlignment="1">
      <alignment horizontal="center" vertical="center" wrapText="1"/>
    </xf>
    <xf numFmtId="0" fontId="32" fillId="3" borderId="1" xfId="0" applyNumberFormat="1" applyFont="1" applyFill="1" applyBorder="1" applyAlignment="1">
      <alignment horizontal="center" vertical="center" wrapText="1"/>
    </xf>
    <xf numFmtId="0" fontId="30" fillId="6" borderId="1" xfId="0" applyFont="1" applyFill="1" applyBorder="1" applyAlignment="1">
      <alignment horizontal="left" vertical="center" wrapText="1"/>
    </xf>
    <xf numFmtId="0" fontId="32" fillId="3" borderId="1" xfId="0" applyNumberFormat="1" applyFont="1" applyFill="1" applyBorder="1" applyAlignment="1">
      <alignment horizontal="left" vertical="center" wrapText="1"/>
    </xf>
    <xf numFmtId="0" fontId="32" fillId="3" borderId="36" xfId="0" applyNumberFormat="1" applyFont="1" applyFill="1" applyBorder="1" applyAlignment="1">
      <alignment horizontal="left" vertical="center" wrapText="1"/>
    </xf>
    <xf numFmtId="0" fontId="32" fillId="3" borderId="36" xfId="0" applyNumberFormat="1" applyFont="1" applyFill="1" applyBorder="1" applyAlignment="1">
      <alignment horizontal="center" vertical="center" wrapText="1"/>
    </xf>
    <xf numFmtId="0" fontId="30" fillId="3" borderId="36" xfId="0" applyFont="1" applyFill="1" applyBorder="1" applyAlignment="1">
      <alignment horizontal="left" vertical="center" wrapText="1"/>
    </xf>
    <xf numFmtId="0" fontId="32" fillId="3" borderId="8" xfId="0" applyNumberFormat="1" applyFont="1" applyFill="1" applyBorder="1" applyAlignment="1">
      <alignment horizontal="right" vertical="center" wrapText="1"/>
    </xf>
    <xf numFmtId="0" fontId="30" fillId="3" borderId="1" xfId="0" applyNumberFormat="1" applyFont="1" applyFill="1" applyBorder="1" applyAlignment="1">
      <alignment horizontal="right" vertical="center" wrapText="1"/>
    </xf>
    <xf numFmtId="0" fontId="34" fillId="3" borderId="1" xfId="0" applyNumberFormat="1" applyFont="1" applyFill="1" applyBorder="1" applyAlignment="1">
      <alignment horizontal="right" vertical="center" wrapText="1"/>
    </xf>
    <xf numFmtId="0" fontId="32" fillId="3" borderId="1" xfId="0" applyNumberFormat="1" applyFont="1" applyFill="1" applyBorder="1" applyAlignment="1">
      <alignment horizontal="right" vertical="center" wrapText="1"/>
    </xf>
    <xf numFmtId="0" fontId="32" fillId="3" borderId="36" xfId="0" applyFont="1" applyFill="1" applyBorder="1" applyAlignment="1">
      <alignment horizontal="right" vertical="center" wrapText="1"/>
    </xf>
    <xf numFmtId="0" fontId="9" fillId="3" borderId="24" xfId="0" applyFont="1" applyFill="1" applyBorder="1" applyAlignment="1">
      <alignment vertical="center" wrapText="1"/>
    </xf>
    <xf numFmtId="0" fontId="9" fillId="3" borderId="4" xfId="0" applyFont="1" applyFill="1" applyBorder="1" applyAlignment="1">
      <alignment vertical="center" wrapText="1"/>
    </xf>
    <xf numFmtId="0" fontId="9" fillId="3" borderId="4" xfId="0" applyFont="1" applyFill="1" applyBorder="1" applyAlignment="1">
      <alignment vertical="center" textRotation="90" wrapText="1"/>
    </xf>
    <xf numFmtId="0" fontId="7" fillId="3" borderId="1" xfId="0" applyFont="1" applyFill="1" applyBorder="1" applyAlignment="1"/>
    <xf numFmtId="0" fontId="9" fillId="3" borderId="2" xfId="0" applyFont="1" applyFill="1" applyBorder="1" applyAlignment="1">
      <alignment vertical="center" wrapText="1"/>
    </xf>
    <xf numFmtId="4" fontId="21" fillId="0" borderId="0" xfId="0" applyNumberFormat="1" applyFont="1" applyBorder="1"/>
    <xf numFmtId="0" fontId="32" fillId="5" borderId="8" xfId="0" applyFont="1" applyFill="1" applyBorder="1" applyAlignment="1">
      <alignment horizontal="justify" vertical="center" wrapText="1"/>
    </xf>
    <xf numFmtId="0" fontId="32" fillId="5" borderId="1" xfId="0" applyFont="1" applyFill="1" applyBorder="1" applyAlignment="1">
      <alignment horizontal="justify" vertical="center" wrapText="1"/>
    </xf>
    <xf numFmtId="0" fontId="32" fillId="5" borderId="1" xfId="0" applyFont="1" applyFill="1" applyBorder="1" applyAlignment="1">
      <alignment horizontal="left" vertical="center"/>
    </xf>
    <xf numFmtId="0" fontId="30" fillId="5" borderId="9" xfId="0" applyFont="1" applyFill="1" applyBorder="1" applyAlignment="1">
      <alignment horizontal="left" vertical="center"/>
    </xf>
    <xf numFmtId="0" fontId="30" fillId="5" borderId="9" xfId="0" applyFont="1" applyFill="1" applyBorder="1" applyAlignment="1">
      <alignment horizontal="center" vertical="center" wrapText="1"/>
    </xf>
    <xf numFmtId="0" fontId="32" fillId="5" borderId="8" xfId="0" applyFont="1" applyFill="1" applyBorder="1" applyAlignment="1">
      <alignment horizontal="right" vertical="center" wrapText="1"/>
    </xf>
    <xf numFmtId="0" fontId="32" fillId="5" borderId="1" xfId="0" applyFont="1" applyFill="1" applyBorder="1" applyAlignment="1">
      <alignment horizontal="right" vertical="center" wrapText="1"/>
    </xf>
    <xf numFmtId="0" fontId="8" fillId="5" borderId="9" xfId="0" applyFont="1" applyFill="1" applyBorder="1" applyAlignment="1">
      <alignment horizontal="center" vertical="center" wrapText="1"/>
    </xf>
    <xf numFmtId="0" fontId="8" fillId="5" borderId="9" xfId="0" applyFont="1" applyFill="1" applyBorder="1" applyAlignment="1">
      <alignment vertical="center" wrapText="1"/>
    </xf>
    <xf numFmtId="167" fontId="8" fillId="5" borderId="9" xfId="0" applyNumberFormat="1" applyFont="1" applyFill="1" applyBorder="1" applyAlignment="1">
      <alignment vertical="center" wrapText="1"/>
    </xf>
    <xf numFmtId="0" fontId="30" fillId="5" borderId="8" xfId="0" applyFont="1" applyFill="1" applyBorder="1" applyAlignment="1">
      <alignment horizontal="right" vertical="center" wrapText="1"/>
    </xf>
    <xf numFmtId="167" fontId="9" fillId="5" borderId="8" xfId="0" applyNumberFormat="1" applyFont="1" applyFill="1" applyBorder="1" applyAlignment="1">
      <alignment horizontal="right" vertical="center" wrapText="1"/>
    </xf>
    <xf numFmtId="0" fontId="30" fillId="5" borderId="1" xfId="0" applyFont="1" applyFill="1" applyBorder="1" applyAlignment="1">
      <alignment horizontal="right" vertical="center" wrapText="1"/>
    </xf>
    <xf numFmtId="167" fontId="9" fillId="5" borderId="1" xfId="0" applyNumberFormat="1" applyFont="1" applyFill="1" applyBorder="1" applyAlignment="1">
      <alignment horizontal="right" vertical="center" wrapText="1"/>
    </xf>
    <xf numFmtId="0" fontId="30" fillId="3" borderId="1" xfId="0" applyFont="1" applyFill="1" applyBorder="1" applyAlignment="1">
      <alignment horizontal="justify" vertical="center" wrapText="1"/>
    </xf>
    <xf numFmtId="0" fontId="9" fillId="3" borderId="3" xfId="0" applyFont="1" applyFill="1" applyBorder="1"/>
    <xf numFmtId="0" fontId="9" fillId="3" borderId="4" xfId="0" applyFont="1" applyFill="1" applyBorder="1"/>
    <xf numFmtId="0" fontId="9" fillId="3" borderId="25" xfId="0" applyFont="1" applyFill="1" applyBorder="1"/>
    <xf numFmtId="0" fontId="30" fillId="5" borderId="8" xfId="0" applyFont="1" applyFill="1" applyBorder="1" applyAlignment="1">
      <alignment horizontal="justify" vertical="center"/>
    </xf>
    <xf numFmtId="0" fontId="30" fillId="5" borderId="8" xfId="0" applyFont="1" applyFill="1" applyBorder="1" applyAlignment="1">
      <alignment horizontal="center" vertical="top" wrapText="1"/>
    </xf>
    <xf numFmtId="0" fontId="32" fillId="5" borderId="8" xfId="0" applyNumberFormat="1" applyFont="1" applyFill="1" applyBorder="1" applyAlignment="1">
      <alignment horizontal="left" vertical="center" wrapText="1"/>
    </xf>
    <xf numFmtId="0" fontId="30" fillId="5" borderId="1" xfId="0" applyFont="1" applyFill="1" applyBorder="1" applyAlignment="1">
      <alignment horizontal="center" vertical="top" wrapText="1"/>
    </xf>
    <xf numFmtId="0" fontId="32" fillId="5" borderId="1" xfId="0" applyNumberFormat="1" applyFont="1" applyFill="1" applyBorder="1" applyAlignment="1">
      <alignment horizontal="left" vertical="center" wrapText="1"/>
    </xf>
    <xf numFmtId="0" fontId="30" fillId="5" borderId="1" xfId="0" applyFont="1" applyFill="1" applyBorder="1" applyAlignment="1">
      <alignment horizontal="left" vertical="center"/>
    </xf>
    <xf numFmtId="0" fontId="30" fillId="5" borderId="1" xfId="0" applyFont="1" applyFill="1" applyBorder="1" applyAlignment="1">
      <alignment horizontal="left" vertical="center" wrapText="1"/>
    </xf>
    <xf numFmtId="0" fontId="9" fillId="5" borderId="42" xfId="0" applyFont="1" applyFill="1" applyBorder="1" applyAlignment="1">
      <alignment wrapText="1"/>
    </xf>
    <xf numFmtId="0" fontId="9" fillId="5" borderId="4" xfId="0" applyFont="1" applyFill="1" applyBorder="1" applyAlignment="1">
      <alignment horizontal="center" wrapText="1"/>
    </xf>
    <xf numFmtId="0" fontId="9" fillId="5" borderId="24" xfId="0" applyFont="1" applyFill="1" applyBorder="1" applyAlignment="1">
      <alignment wrapText="1"/>
    </xf>
    <xf numFmtId="0" fontId="30" fillId="3" borderId="19" xfId="0" applyFont="1" applyFill="1" applyBorder="1" applyAlignment="1">
      <alignment horizontal="justify" vertical="center" wrapText="1"/>
    </xf>
    <xf numFmtId="0" fontId="30" fillId="3" borderId="22" xfId="0" applyFont="1" applyFill="1" applyBorder="1" applyAlignment="1">
      <alignment horizontal="justify" vertical="center" wrapText="1"/>
    </xf>
    <xf numFmtId="0" fontId="30" fillId="3" borderId="20" xfId="0" applyFont="1" applyFill="1" applyBorder="1" applyAlignment="1">
      <alignment horizontal="justify" vertical="center" wrapText="1"/>
    </xf>
    <xf numFmtId="0" fontId="32" fillId="3" borderId="8" xfId="0" applyFont="1" applyFill="1" applyBorder="1" applyAlignment="1">
      <alignment vertical="center" wrapText="1"/>
    </xf>
    <xf numFmtId="0" fontId="32" fillId="3" borderId="1" xfId="0" applyFont="1" applyFill="1" applyBorder="1" applyAlignment="1">
      <alignment horizontal="justify" vertical="center" wrapText="1"/>
    </xf>
    <xf numFmtId="0" fontId="32" fillId="3" borderId="9" xfId="0" applyFont="1" applyFill="1" applyBorder="1" applyAlignment="1">
      <alignment horizontal="left" vertical="center" wrapText="1"/>
    </xf>
    <xf numFmtId="0" fontId="7" fillId="4" borderId="29" xfId="0" applyFont="1" applyFill="1" applyBorder="1" applyAlignment="1">
      <alignment horizontal="justify" vertical="top" wrapText="1"/>
    </xf>
    <xf numFmtId="0" fontId="32" fillId="5" borderId="8" xfId="0" applyFont="1" applyFill="1" applyBorder="1" applyAlignment="1">
      <alignment horizontal="left" vertical="center" wrapText="1"/>
    </xf>
    <xf numFmtId="0" fontId="32" fillId="5" borderId="1" xfId="0" applyFont="1" applyFill="1" applyBorder="1" applyAlignment="1">
      <alignment horizontal="left" vertical="center" wrapText="1"/>
    </xf>
    <xf numFmtId="0" fontId="18" fillId="4" borderId="21" xfId="0" applyFont="1" applyFill="1" applyBorder="1" applyAlignment="1">
      <alignment vertical="center" wrapText="1"/>
    </xf>
    <xf numFmtId="3" fontId="7" fillId="10" borderId="0" xfId="0" applyNumberFormat="1" applyFont="1" applyFill="1" applyBorder="1" applyAlignment="1">
      <alignment horizontal="center" vertical="center" wrapText="1"/>
    </xf>
    <xf numFmtId="0" fontId="30" fillId="5" borderId="1" xfId="0" applyFont="1" applyFill="1" applyBorder="1" applyAlignment="1">
      <alignment vertical="center"/>
    </xf>
    <xf numFmtId="0" fontId="30" fillId="5" borderId="9" xfId="0" applyFont="1" applyFill="1" applyBorder="1" applyAlignment="1">
      <alignment vertical="center" wrapText="1"/>
    </xf>
    <xf numFmtId="0" fontId="32" fillId="5" borderId="1" xfId="0" applyFont="1" applyFill="1" applyBorder="1" applyAlignment="1">
      <alignment horizontal="left" vertical="center" wrapText="1"/>
    </xf>
    <xf numFmtId="0" fontId="16" fillId="5" borderId="0" xfId="0" applyFont="1" applyFill="1" applyAlignment="1">
      <alignment horizontal="justify"/>
    </xf>
    <xf numFmtId="0" fontId="14" fillId="4" borderId="26" xfId="0" applyFont="1" applyFill="1" applyBorder="1" applyAlignment="1">
      <alignment horizontal="center" vertical="center" wrapText="1"/>
    </xf>
    <xf numFmtId="0" fontId="7" fillId="4" borderId="11" xfId="0" applyFont="1" applyFill="1" applyBorder="1" applyAlignment="1">
      <alignment horizontal="center" vertical="center" wrapText="1"/>
    </xf>
    <xf numFmtId="168" fontId="7" fillId="4" borderId="11" xfId="1" applyNumberFormat="1" applyFont="1" applyFill="1" applyBorder="1" applyAlignment="1">
      <alignment horizontal="center" vertical="center" textRotation="90" wrapText="1"/>
    </xf>
    <xf numFmtId="0" fontId="7" fillId="4" borderId="11" xfId="0" applyFont="1" applyFill="1" applyBorder="1" applyAlignment="1">
      <alignment horizontal="center" vertical="center"/>
    </xf>
    <xf numFmtId="168" fontId="7" fillId="4" borderId="11" xfId="1" applyNumberFormat="1" applyFont="1" applyFill="1" applyBorder="1" applyAlignment="1">
      <alignment horizontal="justify" vertical="center" textRotation="90" wrapText="1"/>
    </xf>
    <xf numFmtId="0" fontId="7" fillId="4" borderId="11" xfId="0" applyFont="1" applyFill="1" applyBorder="1" applyAlignment="1">
      <alignment horizontal="justify" vertical="center"/>
    </xf>
    <xf numFmtId="0" fontId="32" fillId="3" borderId="9" xfId="0" applyFont="1" applyFill="1" applyBorder="1" applyAlignment="1">
      <alignment horizontal="center" vertical="center" wrapText="1"/>
    </xf>
    <xf numFmtId="0" fontId="22" fillId="3" borderId="8" xfId="0" applyFont="1" applyFill="1" applyBorder="1" applyAlignment="1">
      <alignment vertical="center" wrapText="1"/>
    </xf>
    <xf numFmtId="0" fontId="7" fillId="3" borderId="8" xfId="0" applyFont="1" applyFill="1" applyBorder="1" applyAlignment="1">
      <alignment vertical="center"/>
    </xf>
    <xf numFmtId="0" fontId="22" fillId="3" borderId="1" xfId="0" applyFont="1" applyFill="1" applyBorder="1" applyAlignment="1">
      <alignment vertical="center"/>
    </xf>
    <xf numFmtId="0" fontId="22" fillId="3" borderId="1" xfId="0" applyFont="1" applyFill="1" applyBorder="1" applyAlignment="1">
      <alignment vertical="center" wrapText="1"/>
    </xf>
    <xf numFmtId="0" fontId="22" fillId="3" borderId="4" xfId="0" applyFont="1" applyFill="1" applyBorder="1" applyAlignment="1">
      <alignment wrapText="1"/>
    </xf>
    <xf numFmtId="0" fontId="22" fillId="3" borderId="1" xfId="0" applyFont="1" applyFill="1" applyBorder="1" applyAlignment="1">
      <alignment horizontal="right" vertical="center" wrapText="1"/>
    </xf>
    <xf numFmtId="0" fontId="22" fillId="3" borderId="4" xfId="0" applyFont="1" applyFill="1" applyBorder="1" applyAlignment="1"/>
    <xf numFmtId="0" fontId="22" fillId="3" borderId="4" xfId="0" applyFont="1" applyFill="1" applyBorder="1" applyAlignment="1">
      <alignment vertical="center" wrapText="1"/>
    </xf>
    <xf numFmtId="0" fontId="22" fillId="3" borderId="9" xfId="0" applyFont="1" applyFill="1" applyBorder="1" applyAlignment="1">
      <alignment vertical="center"/>
    </xf>
    <xf numFmtId="0" fontId="7" fillId="3" borderId="9" xfId="0" applyFont="1" applyFill="1" applyBorder="1" applyAlignment="1">
      <alignment vertical="center" wrapText="1"/>
    </xf>
    <xf numFmtId="0" fontId="22" fillId="3" borderId="9" xfId="0" applyFont="1" applyFill="1" applyBorder="1" applyAlignment="1">
      <alignment horizontal="right" vertical="center" wrapText="1"/>
    </xf>
    <xf numFmtId="0" fontId="22" fillId="3" borderId="25" xfId="0" applyFont="1" applyFill="1" applyBorder="1" applyAlignment="1"/>
    <xf numFmtId="0" fontId="7" fillId="5" borderId="0" xfId="0" applyFont="1" applyFill="1" applyBorder="1"/>
    <xf numFmtId="0" fontId="7" fillId="5" borderId="4" xfId="0" applyFont="1" applyFill="1" applyBorder="1" applyAlignment="1">
      <alignment vertical="center" wrapText="1"/>
    </xf>
    <xf numFmtId="0" fontId="14" fillId="5" borderId="1" xfId="0" applyFont="1" applyFill="1" applyBorder="1" applyAlignment="1">
      <alignment horizontal="right" vertical="center" wrapText="1"/>
    </xf>
    <xf numFmtId="0" fontId="7" fillId="5" borderId="4" xfId="0" applyFont="1" applyFill="1" applyBorder="1" applyAlignment="1"/>
    <xf numFmtId="0" fontId="7" fillId="5" borderId="25" xfId="0" applyFont="1" applyFill="1" applyBorder="1" applyAlignment="1"/>
    <xf numFmtId="0" fontId="32" fillId="5" borderId="19" xfId="0" applyFont="1" applyFill="1" applyBorder="1" applyAlignment="1">
      <alignment horizontal="left" vertical="center" wrapText="1"/>
    </xf>
    <xf numFmtId="0" fontId="30" fillId="5" borderId="22" xfId="0" applyFont="1" applyFill="1" applyBorder="1" applyAlignment="1">
      <alignment horizontal="justify" vertical="center"/>
    </xf>
    <xf numFmtId="0" fontId="30" fillId="5" borderId="22" xfId="0" applyFont="1" applyFill="1" applyBorder="1" applyAlignment="1">
      <alignment horizontal="left" vertical="center" wrapText="1"/>
    </xf>
    <xf numFmtId="0" fontId="32" fillId="5" borderId="22" xfId="0" applyFont="1" applyFill="1" applyBorder="1" applyAlignment="1">
      <alignment horizontal="left" vertical="center" wrapText="1"/>
    </xf>
    <xf numFmtId="0" fontId="30" fillId="5" borderId="20" xfId="0" applyFont="1" applyFill="1" applyBorder="1" applyAlignment="1">
      <alignment horizontal="justify" vertical="center"/>
    </xf>
    <xf numFmtId="0" fontId="32" fillId="5" borderId="9" xfId="0" applyFont="1" applyFill="1" applyBorder="1" applyAlignment="1">
      <alignment horizontal="right" vertical="center"/>
    </xf>
    <xf numFmtId="0" fontId="4" fillId="5" borderId="9" xfId="0" applyFont="1" applyFill="1" applyBorder="1" applyAlignment="1">
      <alignment horizontal="right"/>
    </xf>
    <xf numFmtId="0" fontId="7" fillId="5" borderId="9" xfId="0" applyFont="1" applyFill="1" applyBorder="1" applyAlignment="1">
      <alignment horizontal="center" vertical="center"/>
    </xf>
    <xf numFmtId="0" fontId="24" fillId="5" borderId="25" xfId="0" applyFont="1" applyFill="1" applyBorder="1" applyAlignment="1">
      <alignment horizontal="center" vertical="center" wrapText="1"/>
    </xf>
    <xf numFmtId="0" fontId="34" fillId="5" borderId="1" xfId="0" applyFont="1" applyFill="1" applyBorder="1" applyAlignment="1">
      <alignment horizontal="right" vertical="center" wrapText="1"/>
    </xf>
    <xf numFmtId="0" fontId="30" fillId="5" borderId="36" xfId="0" applyFont="1" applyFill="1" applyBorder="1" applyAlignment="1">
      <alignment horizontal="justify" vertical="center"/>
    </xf>
    <xf numFmtId="0" fontId="30" fillId="5" borderId="36" xfId="0" applyFont="1" applyFill="1" applyBorder="1" applyAlignment="1">
      <alignment horizontal="right" vertical="center"/>
    </xf>
    <xf numFmtId="0" fontId="38" fillId="5" borderId="1" xfId="0" applyFont="1" applyFill="1" applyBorder="1" applyAlignment="1">
      <alignment vertical="center" wrapText="1"/>
    </xf>
    <xf numFmtId="0" fontId="32" fillId="5" borderId="9" xfId="0" applyFont="1" applyFill="1" applyBorder="1" applyAlignment="1">
      <alignment vertical="center"/>
    </xf>
    <xf numFmtId="0" fontId="38" fillId="5" borderId="9" xfId="0" applyFont="1" applyFill="1" applyBorder="1" applyAlignment="1">
      <alignment vertical="center" wrapText="1"/>
    </xf>
    <xf numFmtId="0" fontId="9" fillId="5" borderId="25" xfId="0" applyFont="1" applyFill="1" applyBorder="1" applyAlignment="1">
      <alignment horizontal="center" wrapText="1"/>
    </xf>
    <xf numFmtId="0" fontId="9" fillId="3" borderId="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24" fillId="3" borderId="4"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8" fillId="5" borderId="8" xfId="0" applyFont="1" applyFill="1" applyBorder="1" applyAlignment="1">
      <alignment horizontal="right" vertical="center" wrapText="1"/>
    </xf>
    <xf numFmtId="0" fontId="7" fillId="5" borderId="3" xfId="0" applyFont="1" applyFill="1" applyBorder="1" applyAlignment="1">
      <alignment horizontal="right" vertical="center" wrapText="1"/>
    </xf>
    <xf numFmtId="0" fontId="24" fillId="5" borderId="58" xfId="0" applyFont="1" applyFill="1" applyBorder="1" applyAlignment="1">
      <alignment horizontal="center" vertical="center" wrapText="1"/>
    </xf>
    <xf numFmtId="0" fontId="24" fillId="5" borderId="59" xfId="0" applyFont="1" applyFill="1" applyBorder="1" applyAlignment="1">
      <alignment horizontal="center" vertical="center" wrapText="1"/>
    </xf>
    <xf numFmtId="0" fontId="34" fillId="3" borderId="1" xfId="0" applyFont="1" applyFill="1" applyBorder="1" applyAlignment="1">
      <alignment horizontal="justify" vertical="center" wrapText="1"/>
    </xf>
    <xf numFmtId="0" fontId="7" fillId="3" borderId="1" xfId="0" applyFont="1" applyFill="1" applyBorder="1" applyAlignment="1">
      <alignment horizontal="center" vertical="center"/>
    </xf>
    <xf numFmtId="0" fontId="22" fillId="3" borderId="9" xfId="0" applyFont="1" applyFill="1" applyBorder="1" applyAlignment="1">
      <alignment horizontal="center" vertical="center" wrapText="1"/>
    </xf>
    <xf numFmtId="0" fontId="32" fillId="3" borderId="1" xfId="0" applyFont="1" applyFill="1" applyBorder="1" applyAlignment="1">
      <alignment vertical="center" wrapText="1"/>
    </xf>
    <xf numFmtId="0" fontId="7" fillId="3" borderId="9" xfId="0" applyFont="1" applyFill="1" applyBorder="1" applyAlignment="1">
      <alignment horizontal="center" vertical="center" wrapText="1"/>
    </xf>
    <xf numFmtId="0" fontId="32" fillId="5" borderId="8" xfId="0" applyFont="1" applyFill="1" applyBorder="1" applyAlignment="1">
      <alignment horizontal="left" vertical="center" wrapText="1"/>
    </xf>
    <xf numFmtId="0" fontId="32" fillId="5" borderId="1" xfId="0" applyFont="1" applyFill="1" applyBorder="1" applyAlignment="1">
      <alignment horizontal="left" vertical="center" wrapText="1"/>
    </xf>
    <xf numFmtId="10" fontId="8" fillId="13" borderId="31" xfId="0" applyNumberFormat="1" applyFont="1" applyFill="1" applyBorder="1" applyAlignment="1">
      <alignment vertical="center" wrapText="1"/>
    </xf>
    <xf numFmtId="10" fontId="8" fillId="13" borderId="36" xfId="0" applyNumberFormat="1" applyFont="1" applyFill="1" applyBorder="1" applyAlignment="1">
      <alignment vertical="center" wrapText="1"/>
    </xf>
    <xf numFmtId="10" fontId="33" fillId="13" borderId="9" xfId="0" applyNumberFormat="1" applyFont="1" applyFill="1" applyBorder="1" applyAlignment="1">
      <alignment vertical="center" wrapText="1"/>
    </xf>
    <xf numFmtId="0" fontId="34" fillId="3" borderId="1" xfId="0" applyFont="1" applyFill="1" applyBorder="1" applyAlignment="1">
      <alignment horizontal="right" vertical="center"/>
    </xf>
    <xf numFmtId="0" fontId="7" fillId="13" borderId="11" xfId="0" applyFont="1" applyFill="1" applyBorder="1" applyAlignment="1">
      <alignment horizontal="right" vertical="center" wrapText="1"/>
    </xf>
    <xf numFmtId="0" fontId="14" fillId="3" borderId="8" xfId="0" applyFont="1" applyFill="1" applyBorder="1" applyAlignment="1">
      <alignment horizontal="right" vertical="center" wrapText="1"/>
    </xf>
    <xf numFmtId="0" fontId="14" fillId="3" borderId="12" xfId="0" applyFont="1" applyFill="1" applyBorder="1" applyAlignment="1">
      <alignment horizontal="right" vertical="center" wrapText="1"/>
    </xf>
    <xf numFmtId="0" fontId="14" fillId="3" borderId="1" xfId="0" applyFont="1" applyFill="1" applyBorder="1" applyAlignment="1">
      <alignment horizontal="right" vertical="center" wrapText="1"/>
    </xf>
    <xf numFmtId="0" fontId="8" fillId="5" borderId="1" xfId="0" applyFont="1" applyFill="1" applyBorder="1" applyAlignment="1">
      <alignment horizontal="right" vertical="center" wrapText="1"/>
    </xf>
    <xf numFmtId="0" fontId="7" fillId="5" borderId="4" xfId="0" applyFont="1" applyFill="1" applyBorder="1" applyAlignment="1">
      <alignment horizontal="right" vertical="center" wrapText="1"/>
    </xf>
    <xf numFmtId="0" fontId="32" fillId="5" borderId="22" xfId="0" applyFont="1" applyFill="1" applyBorder="1" applyAlignment="1">
      <alignment horizontal="justify" vertical="center" wrapText="1"/>
    </xf>
    <xf numFmtId="0" fontId="32" fillId="5" borderId="20" xfId="0" applyFont="1" applyFill="1" applyBorder="1" applyAlignment="1">
      <alignment horizontal="justify" vertical="center" wrapText="1"/>
    </xf>
    <xf numFmtId="0" fontId="8" fillId="5" borderId="9" xfId="0" applyFont="1" applyFill="1" applyBorder="1" applyAlignment="1">
      <alignment horizontal="right" vertical="center" wrapText="1"/>
    </xf>
    <xf numFmtId="0" fontId="7" fillId="5" borderId="25" xfId="0" applyFont="1" applyFill="1" applyBorder="1" applyAlignment="1">
      <alignment horizontal="right" vertical="center" wrapText="1"/>
    </xf>
    <xf numFmtId="0" fontId="1" fillId="5" borderId="1" xfId="0" applyFont="1" applyFill="1" applyBorder="1" applyAlignment="1">
      <alignment horizontal="right"/>
    </xf>
    <xf numFmtId="168" fontId="24" fillId="0" borderId="0" xfId="1" applyNumberFormat="1" applyFont="1" applyBorder="1" applyAlignment="1">
      <alignment vertical="center"/>
    </xf>
    <xf numFmtId="0" fontId="30" fillId="3" borderId="1" xfId="0" applyFont="1" applyFill="1" applyBorder="1" applyAlignment="1">
      <alignment horizontal="right" vertical="center" wrapText="1"/>
    </xf>
    <xf numFmtId="0" fontId="35" fillId="6" borderId="0" xfId="0" applyFont="1" applyFill="1"/>
    <xf numFmtId="0" fontId="39" fillId="6" borderId="1" xfId="0" applyFont="1" applyFill="1" applyBorder="1"/>
    <xf numFmtId="0" fontId="41" fillId="0" borderId="1" xfId="0" applyFont="1" applyBorder="1"/>
    <xf numFmtId="8" fontId="29" fillId="3" borderId="1" xfId="0" applyNumberFormat="1" applyFont="1" applyFill="1" applyBorder="1"/>
    <xf numFmtId="0" fontId="39" fillId="11" borderId="9" xfId="0" applyFont="1" applyFill="1" applyBorder="1"/>
    <xf numFmtId="168" fontId="33" fillId="5" borderId="0" xfId="0" applyNumberFormat="1" applyFont="1" applyFill="1" applyBorder="1" applyAlignment="1">
      <alignment vertical="center" textRotation="90"/>
    </xf>
    <xf numFmtId="0" fontId="41" fillId="0" borderId="0" xfId="0" applyFont="1"/>
    <xf numFmtId="0" fontId="4" fillId="4" borderId="22" xfId="0" applyFont="1" applyFill="1" applyBorder="1" applyAlignment="1">
      <alignment vertical="center" wrapText="1"/>
    </xf>
    <xf numFmtId="0" fontId="0" fillId="0" borderId="1" xfId="0" applyBorder="1" applyAlignment="1">
      <alignment vertical="center"/>
    </xf>
    <xf numFmtId="0" fontId="40" fillId="0" borderId="1" xfId="0" applyFont="1" applyBorder="1"/>
    <xf numFmtId="0" fontId="1" fillId="0" borderId="0" xfId="0" applyFont="1" applyAlignment="1">
      <alignment horizontal="right"/>
    </xf>
    <xf numFmtId="2" fontId="40" fillId="4" borderId="1" xfId="0" applyNumberFormat="1" applyFont="1" applyFill="1" applyBorder="1" applyAlignment="1">
      <alignment vertical="center"/>
    </xf>
    <xf numFmtId="0" fontId="40" fillId="0" borderId="0" xfId="0" applyFont="1"/>
    <xf numFmtId="2" fontId="39" fillId="11" borderId="9" xfId="0" applyNumberFormat="1" applyFont="1" applyFill="1" applyBorder="1"/>
    <xf numFmtId="0" fontId="42" fillId="11" borderId="9" xfId="0" applyFont="1" applyFill="1" applyBorder="1"/>
    <xf numFmtId="0" fontId="20" fillId="0" borderId="1" xfId="0" applyFont="1" applyBorder="1"/>
    <xf numFmtId="0" fontId="43" fillId="0" borderId="1" xfId="0" applyFont="1" applyBorder="1"/>
    <xf numFmtId="2" fontId="44" fillId="11" borderId="1" xfId="0" applyNumberFormat="1" applyFont="1" applyFill="1" applyBorder="1"/>
    <xf numFmtId="0" fontId="7" fillId="3" borderId="9" xfId="0" applyFont="1" applyFill="1" applyBorder="1" applyAlignment="1">
      <alignment horizontal="center" vertical="center" wrapText="1"/>
    </xf>
    <xf numFmtId="0" fontId="1" fillId="5" borderId="8" xfId="0" applyFont="1" applyFill="1" applyBorder="1" applyAlignment="1">
      <alignment horizontal="right"/>
    </xf>
    <xf numFmtId="0" fontId="30" fillId="3" borderId="36" xfId="0" applyFont="1" applyFill="1" applyBorder="1" applyAlignment="1">
      <alignment horizontal="right" vertical="center" wrapText="1"/>
    </xf>
    <xf numFmtId="2" fontId="11" fillId="4" borderId="25" xfId="0" applyNumberFormat="1" applyFont="1" applyFill="1" applyBorder="1" applyAlignment="1">
      <alignment vertical="center"/>
    </xf>
    <xf numFmtId="0" fontId="1" fillId="0" borderId="8" xfId="0" applyFont="1" applyBorder="1"/>
    <xf numFmtId="0" fontId="1" fillId="0" borderId="3" xfId="0" applyFont="1" applyBorder="1"/>
    <xf numFmtId="0" fontId="20" fillId="0" borderId="9" xfId="0" applyFont="1" applyBorder="1"/>
    <xf numFmtId="0" fontId="43" fillId="0" borderId="9" xfId="0" applyFont="1" applyBorder="1"/>
    <xf numFmtId="0" fontId="20" fillId="0" borderId="25" xfId="0" applyFont="1" applyBorder="1"/>
    <xf numFmtId="0" fontId="43" fillId="0" borderId="0" xfId="0" applyFont="1"/>
    <xf numFmtId="0" fontId="45" fillId="5" borderId="8" xfId="0" applyFont="1" applyFill="1" applyBorder="1" applyAlignment="1">
      <alignment horizontal="right" vertical="center" wrapText="1"/>
    </xf>
    <xf numFmtId="0" fontId="46" fillId="5" borderId="8" xfId="0" applyFont="1" applyFill="1" applyBorder="1" applyAlignment="1">
      <alignment vertical="center"/>
    </xf>
    <xf numFmtId="0" fontId="45" fillId="5" borderId="8" xfId="0" applyFont="1" applyFill="1" applyBorder="1" applyAlignment="1">
      <alignment horizontal="center" vertical="center"/>
    </xf>
    <xf numFmtId="0" fontId="45" fillId="5" borderId="1" xfId="0" applyFont="1" applyFill="1" applyBorder="1" applyAlignment="1">
      <alignment horizontal="right" vertical="center" wrapText="1"/>
    </xf>
    <xf numFmtId="0" fontId="46" fillId="5" borderId="1" xfId="0" applyFont="1" applyFill="1" applyBorder="1" applyAlignment="1">
      <alignment vertical="center"/>
    </xf>
    <xf numFmtId="0" fontId="45" fillId="5" borderId="1" xfId="0" applyFont="1" applyFill="1" applyBorder="1" applyAlignment="1">
      <alignment horizontal="center" vertical="center"/>
    </xf>
    <xf numFmtId="0" fontId="45" fillId="5" borderId="36" xfId="0" applyFont="1" applyFill="1" applyBorder="1" applyAlignment="1">
      <alignment horizontal="right" vertical="center" wrapText="1"/>
    </xf>
    <xf numFmtId="0" fontId="46" fillId="5" borderId="36" xfId="0" applyFont="1" applyFill="1" applyBorder="1" applyAlignment="1">
      <alignment vertical="center"/>
    </xf>
    <xf numFmtId="0" fontId="45" fillId="5" borderId="36" xfId="0" applyFont="1" applyFill="1" applyBorder="1" applyAlignment="1">
      <alignment horizontal="center" vertical="center"/>
    </xf>
    <xf numFmtId="0" fontId="45" fillId="5" borderId="1" xfId="0" applyFont="1" applyFill="1" applyBorder="1" applyAlignment="1">
      <alignment vertical="center" wrapText="1"/>
    </xf>
    <xf numFmtId="0" fontId="45" fillId="5" borderId="9" xfId="0" applyFont="1" applyFill="1" applyBorder="1" applyAlignment="1">
      <alignment horizontal="right" vertical="center" wrapText="1"/>
    </xf>
    <xf numFmtId="0" fontId="46" fillId="5" borderId="9" xfId="0" applyFont="1" applyFill="1" applyBorder="1" applyAlignment="1">
      <alignment vertical="center"/>
    </xf>
    <xf numFmtId="0" fontId="45" fillId="5" borderId="9" xfId="0" applyFont="1" applyFill="1" applyBorder="1" applyAlignment="1">
      <alignment horizontal="center" vertical="center"/>
    </xf>
    <xf numFmtId="0" fontId="45" fillId="5" borderId="9" xfId="0" applyFont="1" applyFill="1" applyBorder="1" applyAlignment="1">
      <alignment vertical="center" wrapText="1"/>
    </xf>
    <xf numFmtId="168" fontId="33" fillId="5" borderId="44" xfId="0" applyNumberFormat="1" applyFont="1" applyFill="1" applyBorder="1" applyAlignment="1">
      <alignment horizontal="center" vertical="center" textRotation="90"/>
    </xf>
    <xf numFmtId="168" fontId="33" fillId="5" borderId="31" xfId="0" applyNumberFormat="1" applyFont="1" applyFill="1" applyBorder="1" applyAlignment="1">
      <alignment horizontal="center" vertical="center" textRotation="90"/>
    </xf>
    <xf numFmtId="168" fontId="33" fillId="3" borderId="44" xfId="0" applyNumberFormat="1" applyFont="1" applyFill="1" applyBorder="1" applyAlignment="1">
      <alignment horizontal="center" vertical="center" textRotation="90"/>
    </xf>
    <xf numFmtId="168" fontId="33" fillId="3" borderId="31" xfId="0" applyNumberFormat="1" applyFont="1" applyFill="1" applyBorder="1" applyAlignment="1">
      <alignment horizontal="center" vertical="center" textRotation="90"/>
    </xf>
    <xf numFmtId="168" fontId="33" fillId="3" borderId="11" xfId="0" applyNumberFormat="1" applyFont="1" applyFill="1" applyBorder="1" applyAlignment="1">
      <alignment horizontal="center" vertical="center" textRotation="90"/>
    </xf>
    <xf numFmtId="0" fontId="33" fillId="3" borderId="45" xfId="0" applyFont="1" applyFill="1" applyBorder="1" applyAlignment="1">
      <alignment horizontal="center" vertical="center" wrapText="1"/>
    </xf>
    <xf numFmtId="0" fontId="33" fillId="3" borderId="46" xfId="0" applyFont="1" applyFill="1" applyBorder="1" applyAlignment="1">
      <alignment horizontal="center" vertical="center" wrapText="1"/>
    </xf>
    <xf numFmtId="0" fontId="14" fillId="5" borderId="36" xfId="0" applyFont="1" applyFill="1" applyBorder="1" applyAlignment="1">
      <alignment horizontal="center" vertical="center" wrapText="1"/>
    </xf>
    <xf numFmtId="0" fontId="30" fillId="3" borderId="1" xfId="0" applyFont="1" applyFill="1" applyBorder="1" applyAlignment="1">
      <alignment horizontal="left" vertical="center" wrapText="1"/>
    </xf>
    <xf numFmtId="0" fontId="33" fillId="3" borderId="9" xfId="0" applyFont="1" applyFill="1" applyBorder="1" applyAlignment="1">
      <alignment horizontal="center" vertical="center" wrapText="1"/>
    </xf>
    <xf numFmtId="0" fontId="14" fillId="4" borderId="27" xfId="0" applyFont="1" applyFill="1" applyBorder="1" applyAlignment="1">
      <alignment horizontal="center" vertical="center" wrapText="1"/>
    </xf>
    <xf numFmtId="0" fontId="14" fillId="3" borderId="31" xfId="0" applyFont="1" applyFill="1" applyBorder="1" applyAlignment="1">
      <alignment horizontal="center" vertical="center" wrapText="1"/>
    </xf>
    <xf numFmtId="0" fontId="8" fillId="0" borderId="49" xfId="0" applyFont="1" applyFill="1" applyBorder="1" applyAlignment="1">
      <alignment horizontal="left" vertical="center" wrapText="1"/>
    </xf>
    <xf numFmtId="0" fontId="8" fillId="0" borderId="47" xfId="0" applyFont="1" applyFill="1" applyBorder="1" applyAlignment="1">
      <alignment horizontal="left" vertical="center" wrapText="1"/>
    </xf>
    <xf numFmtId="0" fontId="8" fillId="0" borderId="50" xfId="0" applyFont="1" applyFill="1" applyBorder="1" applyAlignment="1">
      <alignment horizontal="left" vertical="center" wrapText="1"/>
    </xf>
    <xf numFmtId="0" fontId="11" fillId="5" borderId="49" xfId="0" applyFont="1" applyFill="1" applyBorder="1" applyAlignment="1">
      <alignment horizontal="center" vertical="center" wrapText="1"/>
    </xf>
    <xf numFmtId="0" fontId="11" fillId="5" borderId="34" xfId="0" applyFont="1" applyFill="1" applyBorder="1" applyAlignment="1">
      <alignment horizontal="center" vertical="center" wrapText="1"/>
    </xf>
    <xf numFmtId="0" fontId="11" fillId="5" borderId="26" xfId="0" applyFont="1" applyFill="1" applyBorder="1" applyAlignment="1">
      <alignment horizontal="center" vertical="center" wrapText="1"/>
    </xf>
    <xf numFmtId="168" fontId="33" fillId="5" borderId="62" xfId="0" applyNumberFormat="1" applyFont="1" applyFill="1" applyBorder="1" applyAlignment="1">
      <alignment horizontal="center" vertical="center" textRotation="90"/>
    </xf>
    <xf numFmtId="168" fontId="33" fillId="5" borderId="30" xfId="0" applyNumberFormat="1" applyFont="1" applyFill="1" applyBorder="1" applyAlignment="1">
      <alignment horizontal="center" vertical="center" textRotation="90"/>
    </xf>
    <xf numFmtId="168" fontId="33" fillId="5" borderId="14" xfId="0" applyNumberFormat="1" applyFont="1" applyFill="1" applyBorder="1" applyAlignment="1">
      <alignment horizontal="center" vertical="center" textRotation="90"/>
    </xf>
    <xf numFmtId="168" fontId="33" fillId="5" borderId="11" xfId="0" applyNumberFormat="1" applyFont="1" applyFill="1" applyBorder="1" applyAlignment="1">
      <alignment horizontal="center" vertical="center" textRotation="90"/>
    </xf>
    <xf numFmtId="168" fontId="33" fillId="5" borderId="42" xfId="0" applyNumberFormat="1" applyFont="1" applyFill="1" applyBorder="1" applyAlignment="1">
      <alignment horizontal="center" vertical="center" textRotation="90"/>
    </xf>
    <xf numFmtId="168" fontId="33" fillId="5" borderId="32" xfId="0" applyNumberFormat="1" applyFont="1" applyFill="1" applyBorder="1" applyAlignment="1">
      <alignment horizontal="center" vertical="center" textRotation="90"/>
    </xf>
    <xf numFmtId="168" fontId="33" fillId="5" borderId="15" xfId="0" applyNumberFormat="1" applyFont="1" applyFill="1" applyBorder="1" applyAlignment="1">
      <alignment horizontal="center" vertical="center" textRotation="90"/>
    </xf>
    <xf numFmtId="0" fontId="8" fillId="3" borderId="19"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18"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40" xfId="0" applyFont="1" applyFill="1" applyBorder="1" applyAlignment="1">
      <alignment horizontal="left" vertical="center" wrapText="1"/>
    </xf>
    <xf numFmtId="0" fontId="8" fillId="0" borderId="47" xfId="0" applyFont="1" applyFill="1" applyBorder="1" applyAlignment="1">
      <alignment horizontal="center" vertical="center" wrapText="1"/>
    </xf>
    <xf numFmtId="0" fontId="8" fillId="0" borderId="48" xfId="0" applyFont="1" applyFill="1" applyBorder="1" applyAlignment="1">
      <alignment horizontal="center" vertical="center" textRotation="90" wrapText="1"/>
    </xf>
    <xf numFmtId="0" fontId="8" fillId="0" borderId="16" xfId="0" applyFont="1" applyFill="1" applyBorder="1" applyAlignment="1">
      <alignment horizontal="center" vertical="center" textRotation="90" wrapText="1"/>
    </xf>
    <xf numFmtId="0" fontId="8" fillId="0" borderId="49"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5" borderId="41"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8" fillId="5" borderId="35" xfId="0" applyFont="1" applyFill="1" applyBorder="1" applyAlignment="1">
      <alignment horizontal="center" vertical="center" wrapText="1"/>
    </xf>
    <xf numFmtId="0" fontId="14" fillId="4" borderId="11" xfId="0" applyFont="1" applyFill="1" applyBorder="1" applyAlignment="1">
      <alignment horizontal="center" vertical="center" wrapText="1"/>
    </xf>
    <xf numFmtId="168" fontId="14" fillId="3" borderId="8" xfId="1" applyNumberFormat="1" applyFont="1" applyFill="1" applyBorder="1" applyAlignment="1">
      <alignment horizontal="center" vertical="center" textRotation="90" wrapText="1"/>
    </xf>
    <xf numFmtId="168" fontId="14" fillId="3" borderId="1" xfId="1" applyNumberFormat="1" applyFont="1" applyFill="1" applyBorder="1" applyAlignment="1">
      <alignment horizontal="center" vertical="center" textRotation="90" wrapText="1"/>
    </xf>
    <xf numFmtId="168" fontId="14" fillId="3" borderId="9" xfId="1" applyNumberFormat="1" applyFont="1" applyFill="1" applyBorder="1" applyAlignment="1">
      <alignment horizontal="center" vertical="center" textRotation="90" wrapText="1"/>
    </xf>
    <xf numFmtId="168" fontId="7" fillId="3" borderId="8" xfId="1" applyNumberFormat="1" applyFont="1" applyFill="1" applyBorder="1" applyAlignment="1">
      <alignment horizontal="center" vertical="center" textRotation="90" wrapText="1"/>
    </xf>
    <xf numFmtId="168" fontId="7" fillId="3" borderId="1" xfId="1" applyNumberFormat="1" applyFont="1" applyFill="1" applyBorder="1" applyAlignment="1">
      <alignment horizontal="center" vertical="center" textRotation="90" wrapText="1"/>
    </xf>
    <xf numFmtId="168" fontId="7" fillId="3" borderId="9" xfId="1" applyNumberFormat="1" applyFont="1" applyFill="1" applyBorder="1" applyAlignment="1">
      <alignment horizontal="center" vertical="center" textRotation="90" wrapText="1"/>
    </xf>
    <xf numFmtId="0" fontId="7" fillId="3" borderId="8"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9" xfId="0" applyFont="1" applyFill="1" applyBorder="1" applyAlignment="1">
      <alignment horizontal="center" vertical="center"/>
    </xf>
    <xf numFmtId="0" fontId="14" fillId="4" borderId="19"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20" xfId="0" applyFont="1" applyFill="1" applyBorder="1" applyAlignment="1">
      <alignment horizontal="center" vertical="center" wrapText="1"/>
    </xf>
    <xf numFmtId="0" fontId="22" fillId="3" borderId="8"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22" fillId="3" borderId="9" xfId="0" applyFont="1" applyFill="1" applyBorder="1" applyAlignment="1">
      <alignment horizontal="center" vertical="center" wrapText="1"/>
    </xf>
    <xf numFmtId="0" fontId="22" fillId="3" borderId="4" xfId="0" applyFont="1" applyFill="1" applyBorder="1" applyAlignment="1">
      <alignment horizontal="center" wrapText="1"/>
    </xf>
    <xf numFmtId="0" fontId="14" fillId="4" borderId="34" xfId="0" applyFont="1" applyFill="1" applyBorder="1" applyAlignment="1">
      <alignment horizontal="left" vertical="center" wrapText="1"/>
    </xf>
    <xf numFmtId="0" fontId="14" fillId="4" borderId="0" xfId="0" applyFont="1" applyFill="1" applyBorder="1" applyAlignment="1">
      <alignment horizontal="left" vertical="center" wrapText="1"/>
    </xf>
    <xf numFmtId="0" fontId="14" fillId="4" borderId="38" xfId="0" applyFont="1" applyFill="1" applyBorder="1" applyAlignment="1">
      <alignment horizontal="left" vertical="center" wrapText="1"/>
    </xf>
    <xf numFmtId="0" fontId="7" fillId="5" borderId="8"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9" xfId="0" applyFont="1" applyFill="1" applyBorder="1" applyAlignment="1">
      <alignment horizontal="center" vertical="center" wrapText="1"/>
    </xf>
    <xf numFmtId="168" fontId="7" fillId="5" borderId="8" xfId="1" applyNumberFormat="1" applyFont="1" applyFill="1" applyBorder="1" applyAlignment="1">
      <alignment horizontal="center" vertical="center" textRotation="90" wrapText="1"/>
    </xf>
    <xf numFmtId="168" fontId="7" fillId="5" borderId="1" xfId="1" applyNumberFormat="1" applyFont="1" applyFill="1" applyBorder="1" applyAlignment="1">
      <alignment horizontal="center" vertical="center" textRotation="90" wrapText="1"/>
    </xf>
    <xf numFmtId="168" fontId="7" fillId="5" borderId="9" xfId="1" applyNumberFormat="1" applyFont="1" applyFill="1" applyBorder="1" applyAlignment="1">
      <alignment horizontal="center" vertical="center" textRotation="90" wrapText="1"/>
    </xf>
    <xf numFmtId="0" fontId="8" fillId="0" borderId="3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2" fillId="3" borderId="1" xfId="0" applyFont="1" applyFill="1" applyBorder="1" applyAlignment="1">
      <alignment horizontal="left" vertical="center" wrapText="1"/>
    </xf>
    <xf numFmtId="0" fontId="32" fillId="3" borderId="1" xfId="0" applyFont="1" applyFill="1" applyBorder="1" applyAlignment="1">
      <alignment vertical="center" wrapText="1"/>
    </xf>
    <xf numFmtId="0" fontId="7" fillId="5" borderId="8" xfId="1" applyNumberFormat="1" applyFont="1" applyFill="1" applyBorder="1" applyAlignment="1">
      <alignment horizontal="center" vertical="center" wrapText="1"/>
    </xf>
    <xf numFmtId="0" fontId="7" fillId="5" borderId="1" xfId="1" applyNumberFormat="1" applyFont="1" applyFill="1" applyBorder="1" applyAlignment="1">
      <alignment horizontal="center" vertical="center" wrapText="1"/>
    </xf>
    <xf numFmtId="0" fontId="7" fillId="5" borderId="9" xfId="1" applyNumberFormat="1" applyFont="1" applyFill="1" applyBorder="1" applyAlignment="1">
      <alignment horizontal="center" vertical="center" wrapText="1"/>
    </xf>
    <xf numFmtId="168" fontId="14" fillId="5" borderId="8" xfId="1" applyNumberFormat="1" applyFont="1" applyFill="1" applyBorder="1" applyAlignment="1">
      <alignment horizontal="center" vertical="center" textRotation="90" wrapText="1"/>
    </xf>
    <xf numFmtId="168" fontId="14" fillId="5" borderId="1" xfId="1" applyNumberFormat="1" applyFont="1" applyFill="1" applyBorder="1" applyAlignment="1">
      <alignment horizontal="center" vertical="center" textRotation="90" wrapText="1"/>
    </xf>
    <xf numFmtId="168" fontId="14" fillId="5" borderId="9" xfId="1" applyNumberFormat="1" applyFont="1" applyFill="1" applyBorder="1" applyAlignment="1">
      <alignment horizontal="center" vertical="center" textRotation="90" wrapText="1"/>
    </xf>
    <xf numFmtId="7" fontId="7" fillId="3" borderId="44" xfId="0" applyNumberFormat="1" applyFont="1" applyFill="1" applyBorder="1" applyAlignment="1">
      <alignment horizontal="center" vertical="center" textRotation="90" wrapText="1"/>
    </xf>
    <xf numFmtId="7" fontId="7" fillId="3" borderId="31" xfId="0" applyNumberFormat="1" applyFont="1" applyFill="1" applyBorder="1" applyAlignment="1">
      <alignment horizontal="center" vertical="center" textRotation="90" wrapText="1"/>
    </xf>
    <xf numFmtId="7" fontId="7" fillId="3" borderId="11" xfId="0" applyNumberFormat="1" applyFont="1" applyFill="1" applyBorder="1" applyAlignment="1">
      <alignment horizontal="center" vertical="center" textRotation="90" wrapText="1"/>
    </xf>
    <xf numFmtId="0" fontId="7" fillId="3" borderId="44"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8" fillId="4" borderId="18" xfId="0" applyFont="1" applyFill="1" applyBorder="1" applyAlignment="1">
      <alignment horizontal="left" vertical="center" wrapText="1"/>
    </xf>
    <xf numFmtId="0" fontId="8" fillId="4" borderId="0" xfId="0" applyFont="1" applyFill="1" applyBorder="1" applyAlignment="1">
      <alignment horizontal="left" vertical="center" wrapText="1"/>
    </xf>
    <xf numFmtId="0" fontId="8" fillId="4" borderId="38" xfId="0" applyFont="1" applyFill="1" applyBorder="1" applyAlignment="1">
      <alignment horizontal="left" vertical="center" wrapText="1"/>
    </xf>
    <xf numFmtId="0" fontId="8" fillId="4" borderId="34" xfId="0" applyFont="1" applyFill="1" applyBorder="1" applyAlignment="1">
      <alignment horizontal="center" vertical="center" wrapText="1"/>
    </xf>
    <xf numFmtId="7" fontId="7" fillId="5" borderId="8" xfId="0" applyNumberFormat="1" applyFont="1" applyFill="1" applyBorder="1" applyAlignment="1">
      <alignment horizontal="center" vertical="center" textRotation="90" wrapText="1"/>
    </xf>
    <xf numFmtId="7" fontId="7" fillId="5" borderId="1" xfId="0" applyNumberFormat="1" applyFont="1" applyFill="1" applyBorder="1" applyAlignment="1">
      <alignment horizontal="center" vertical="center" textRotation="90" wrapText="1"/>
    </xf>
    <xf numFmtId="7" fontId="7" fillId="5" borderId="9" xfId="0" applyNumberFormat="1" applyFont="1" applyFill="1" applyBorder="1" applyAlignment="1">
      <alignment horizontal="center" vertical="center" textRotation="90" wrapText="1"/>
    </xf>
    <xf numFmtId="0" fontId="14" fillId="4" borderId="26" xfId="0" applyFont="1" applyFill="1" applyBorder="1" applyAlignment="1">
      <alignment horizontal="left" vertical="center" wrapText="1"/>
    </xf>
    <xf numFmtId="0" fontId="14" fillId="4" borderId="27" xfId="0" applyFont="1" applyFill="1" applyBorder="1" applyAlignment="1">
      <alignment horizontal="left" vertical="center" wrapText="1"/>
    </xf>
    <xf numFmtId="0" fontId="14" fillId="4" borderId="23" xfId="0" applyFont="1" applyFill="1" applyBorder="1" applyAlignment="1">
      <alignment horizontal="left" vertical="center" wrapText="1"/>
    </xf>
    <xf numFmtId="0" fontId="14" fillId="4" borderId="10" xfId="0" applyFont="1" applyFill="1" applyBorder="1" applyAlignment="1">
      <alignment horizontal="left" vertical="center" wrapText="1"/>
    </xf>
    <xf numFmtId="0" fontId="14" fillId="4" borderId="28" xfId="0" applyFont="1" applyFill="1" applyBorder="1" applyAlignment="1">
      <alignment horizontal="left" vertical="center" wrapText="1"/>
    </xf>
    <xf numFmtId="0" fontId="8" fillId="0" borderId="18" xfId="0" applyFont="1" applyBorder="1" applyAlignment="1">
      <alignment horizontal="left" vertical="center" wrapText="1"/>
    </xf>
    <xf numFmtId="0" fontId="8" fillId="0" borderId="47" xfId="0" applyFont="1" applyBorder="1" applyAlignment="1">
      <alignment horizontal="left" vertical="center" wrapText="1"/>
    </xf>
    <xf numFmtId="0" fontId="8" fillId="0" borderId="50" xfId="0" applyFont="1" applyBorder="1" applyAlignment="1">
      <alignment horizontal="left" vertical="center" wrapText="1"/>
    </xf>
    <xf numFmtId="0" fontId="8" fillId="4" borderId="49" xfId="0" applyFont="1" applyFill="1" applyBorder="1" applyAlignment="1">
      <alignment horizontal="center" vertical="center" wrapText="1"/>
    </xf>
    <xf numFmtId="169" fontId="7" fillId="3" borderId="44" xfId="0" applyNumberFormat="1" applyFont="1" applyFill="1" applyBorder="1" applyAlignment="1">
      <alignment horizontal="center" vertical="center" textRotation="90" wrapText="1"/>
    </xf>
    <xf numFmtId="169" fontId="7" fillId="3" borderId="31" xfId="0" applyNumberFormat="1" applyFont="1" applyFill="1" applyBorder="1" applyAlignment="1">
      <alignment horizontal="center" vertical="center" textRotation="90" wrapText="1"/>
    </xf>
    <xf numFmtId="0" fontId="32" fillId="3" borderId="1" xfId="0" applyNumberFormat="1" applyFont="1" applyFill="1" applyBorder="1" applyAlignment="1">
      <alignment horizontal="left" vertical="center" wrapText="1"/>
    </xf>
    <xf numFmtId="0" fontId="7" fillId="3" borderId="51" xfId="0" applyFont="1" applyFill="1" applyBorder="1" applyAlignment="1">
      <alignment horizontal="center" vertical="center" wrapText="1"/>
    </xf>
    <xf numFmtId="168" fontId="14" fillId="3" borderId="31" xfId="1" applyNumberFormat="1" applyFont="1" applyFill="1" applyBorder="1" applyAlignment="1">
      <alignment horizontal="center" vertical="center" textRotation="90" wrapText="1"/>
    </xf>
    <xf numFmtId="173" fontId="7" fillId="3" borderId="31" xfId="1" applyNumberFormat="1" applyFont="1" applyFill="1" applyBorder="1" applyAlignment="1">
      <alignment horizontal="center" vertical="center" textRotation="90" wrapText="1"/>
    </xf>
    <xf numFmtId="0" fontId="8" fillId="0" borderId="49"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9" xfId="0" applyFont="1" applyBorder="1" applyAlignment="1">
      <alignment horizontal="left" vertical="center" wrapText="1"/>
    </xf>
    <xf numFmtId="0" fontId="8" fillId="0" borderId="40" xfId="0" applyFont="1" applyBorder="1" applyAlignment="1">
      <alignment horizontal="left" vertical="center" wrapText="1"/>
    </xf>
    <xf numFmtId="0" fontId="30" fillId="3" borderId="8" xfId="0" applyFont="1" applyFill="1" applyBorder="1" applyAlignment="1">
      <alignment horizontal="center" vertical="center" wrapText="1"/>
    </xf>
    <xf numFmtId="0" fontId="30" fillId="3" borderId="1" xfId="0" applyFont="1" applyFill="1" applyBorder="1" applyAlignment="1">
      <alignment horizontal="center" vertical="center" wrapText="1"/>
    </xf>
    <xf numFmtId="0" fontId="30" fillId="3" borderId="9" xfId="0" applyFont="1" applyFill="1" applyBorder="1" applyAlignment="1">
      <alignment horizontal="center" vertical="center" wrapText="1"/>
    </xf>
    <xf numFmtId="168" fontId="8" fillId="5" borderId="8" xfId="1" applyNumberFormat="1" applyFont="1" applyFill="1" applyBorder="1" applyAlignment="1">
      <alignment horizontal="justify" vertical="center" textRotation="90" wrapText="1"/>
    </xf>
    <xf numFmtId="168" fontId="8" fillId="5" borderId="1" xfId="1" applyNumberFormat="1" applyFont="1" applyFill="1" applyBorder="1" applyAlignment="1">
      <alignment horizontal="justify" vertical="center" textRotation="90" wrapText="1"/>
    </xf>
    <xf numFmtId="168" fontId="8" fillId="5" borderId="9" xfId="1" applyNumberFormat="1" applyFont="1" applyFill="1" applyBorder="1" applyAlignment="1">
      <alignment horizontal="justify" vertical="center" textRotation="90" wrapText="1"/>
    </xf>
    <xf numFmtId="168" fontId="9" fillId="3" borderId="8" xfId="1" applyNumberFormat="1" applyFont="1" applyFill="1" applyBorder="1" applyAlignment="1">
      <alignment horizontal="center" vertical="center" textRotation="90" wrapText="1"/>
    </xf>
    <xf numFmtId="168" fontId="9" fillId="3" borderId="1" xfId="1" applyNumberFormat="1" applyFont="1" applyFill="1" applyBorder="1" applyAlignment="1">
      <alignment horizontal="center" vertical="center" textRotation="90" wrapText="1"/>
    </xf>
    <xf numFmtId="168" fontId="9" fillId="3" borderId="9" xfId="1" applyNumberFormat="1" applyFont="1" applyFill="1" applyBorder="1" applyAlignment="1">
      <alignment horizontal="center" vertical="center" textRotation="90" wrapText="1"/>
    </xf>
    <xf numFmtId="168" fontId="8" fillId="3" borderId="8" xfId="1" applyNumberFormat="1" applyFont="1" applyFill="1" applyBorder="1" applyAlignment="1">
      <alignment horizontal="center" vertical="center" textRotation="90" wrapText="1"/>
    </xf>
    <xf numFmtId="168" fontId="8" fillId="3" borderId="1" xfId="1" applyNumberFormat="1" applyFont="1" applyFill="1" applyBorder="1" applyAlignment="1">
      <alignment horizontal="center" vertical="center" textRotation="90" wrapText="1"/>
    </xf>
    <xf numFmtId="168" fontId="8" fillId="3" borderId="9" xfId="1" applyNumberFormat="1" applyFont="1" applyFill="1" applyBorder="1" applyAlignment="1">
      <alignment horizontal="center" vertical="center" textRotation="90" wrapText="1"/>
    </xf>
    <xf numFmtId="169" fontId="9" fillId="5" borderId="8" xfId="0" applyNumberFormat="1" applyFont="1" applyFill="1" applyBorder="1" applyAlignment="1">
      <alignment horizontal="center" vertical="center" textRotation="90" wrapText="1"/>
    </xf>
    <xf numFmtId="169" fontId="9" fillId="5" borderId="1" xfId="0" applyNumberFormat="1" applyFont="1" applyFill="1" applyBorder="1" applyAlignment="1">
      <alignment horizontal="center" vertical="center" textRotation="90" wrapText="1"/>
    </xf>
    <xf numFmtId="169" fontId="9" fillId="5" borderId="9" xfId="0" applyNumberFormat="1" applyFont="1" applyFill="1" applyBorder="1" applyAlignment="1">
      <alignment horizontal="center" vertical="center" textRotation="90" wrapText="1"/>
    </xf>
    <xf numFmtId="0" fontId="9" fillId="5" borderId="8" xfId="0" applyFont="1" applyFill="1" applyBorder="1" applyAlignment="1">
      <alignment horizontal="center" vertical="center" textRotation="90" wrapText="1"/>
    </xf>
    <xf numFmtId="0" fontId="9" fillId="5" borderId="1" xfId="0" applyFont="1" applyFill="1" applyBorder="1" applyAlignment="1">
      <alignment horizontal="center" vertical="center" textRotation="90" wrapText="1"/>
    </xf>
    <xf numFmtId="0" fontId="9" fillId="5" borderId="9" xfId="0" applyFont="1" applyFill="1" applyBorder="1" applyAlignment="1">
      <alignment horizontal="center" vertical="center" textRotation="90" wrapText="1"/>
    </xf>
    <xf numFmtId="0" fontId="9" fillId="3" borderId="8" xfId="0" applyFont="1" applyFill="1" applyBorder="1" applyAlignment="1">
      <alignment horizontal="center" vertical="center" textRotation="90" wrapText="1"/>
    </xf>
    <xf numFmtId="0" fontId="9" fillId="3" borderId="1" xfId="0" applyFont="1" applyFill="1" applyBorder="1" applyAlignment="1">
      <alignment horizontal="center" vertical="center" textRotation="90" wrapText="1"/>
    </xf>
    <xf numFmtId="0" fontId="9" fillId="3" borderId="9" xfId="0" applyFont="1" applyFill="1" applyBorder="1" applyAlignment="1">
      <alignment horizontal="center" vertical="center" textRotation="90" wrapText="1"/>
    </xf>
    <xf numFmtId="0" fontId="9" fillId="3" borderId="8"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8" fillId="0" borderId="26" xfId="0" applyFont="1" applyBorder="1" applyAlignment="1">
      <alignment horizontal="center" vertical="center" wrapText="1"/>
    </xf>
    <xf numFmtId="168" fontId="8" fillId="5" borderId="8" xfId="1" applyNumberFormat="1" applyFont="1" applyFill="1" applyBorder="1" applyAlignment="1">
      <alignment horizontal="center" vertical="center" textRotation="90" wrapText="1"/>
    </xf>
    <xf numFmtId="168" fontId="8" fillId="5" borderId="1" xfId="1" applyNumberFormat="1" applyFont="1" applyFill="1" applyBorder="1" applyAlignment="1">
      <alignment horizontal="center" vertical="center" textRotation="90" wrapText="1"/>
    </xf>
    <xf numFmtId="168" fontId="8" fillId="5" borderId="9" xfId="1" applyNumberFormat="1" applyFont="1" applyFill="1" applyBorder="1" applyAlignment="1">
      <alignment horizontal="center" vertical="center" textRotation="90" wrapText="1"/>
    </xf>
    <xf numFmtId="166" fontId="9" fillId="5" borderId="8" xfId="0" applyNumberFormat="1" applyFont="1" applyFill="1" applyBorder="1" applyAlignment="1">
      <alignment horizontal="center" vertical="center" textRotation="90" wrapText="1"/>
    </xf>
    <xf numFmtId="166" fontId="9" fillId="5" borderId="1" xfId="0" applyNumberFormat="1" applyFont="1" applyFill="1" applyBorder="1" applyAlignment="1">
      <alignment horizontal="center" vertical="center" textRotation="90" wrapText="1"/>
    </xf>
    <xf numFmtId="166" fontId="9" fillId="5" borderId="9" xfId="0" applyNumberFormat="1" applyFont="1" applyFill="1" applyBorder="1" applyAlignment="1">
      <alignment horizontal="center" vertical="center" textRotation="90" wrapText="1"/>
    </xf>
    <xf numFmtId="0" fontId="14" fillId="3" borderId="8"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9" fillId="3" borderId="8"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9" xfId="0" applyFont="1" applyFill="1" applyBorder="1" applyAlignment="1">
      <alignment horizontal="center" vertical="center"/>
    </xf>
    <xf numFmtId="0" fontId="30" fillId="5" borderId="1" xfId="0" applyFont="1" applyFill="1" applyBorder="1" applyAlignment="1">
      <alignment horizontal="left" vertical="center" wrapText="1"/>
    </xf>
    <xf numFmtId="0" fontId="30" fillId="5" borderId="9" xfId="0" applyFont="1" applyFill="1" applyBorder="1" applyAlignment="1">
      <alignment horizontal="left" vertical="center" wrapText="1"/>
    </xf>
    <xf numFmtId="0" fontId="9" fillId="5" borderId="32" xfId="0" applyFont="1" applyFill="1" applyBorder="1" applyAlignment="1">
      <alignment horizontal="center" vertical="center" wrapText="1"/>
    </xf>
    <xf numFmtId="0" fontId="9" fillId="5" borderId="24" xfId="0" applyFont="1" applyFill="1" applyBorder="1" applyAlignment="1">
      <alignment horizontal="center" vertical="center" wrapText="1"/>
    </xf>
    <xf numFmtId="0" fontId="9" fillId="5" borderId="8"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5" borderId="9" xfId="0" applyFont="1" applyFill="1" applyBorder="1" applyAlignment="1">
      <alignment horizontal="center" vertical="center" wrapText="1"/>
    </xf>
    <xf numFmtId="168" fontId="8" fillId="5" borderId="44" xfId="1" applyNumberFormat="1" applyFont="1" applyFill="1" applyBorder="1" applyAlignment="1">
      <alignment horizontal="center" vertical="center" textRotation="90" wrapText="1"/>
    </xf>
    <xf numFmtId="168" fontId="8" fillId="5" borderId="31" xfId="1" applyNumberFormat="1" applyFont="1" applyFill="1" applyBorder="1" applyAlignment="1">
      <alignment horizontal="center" vertical="center" textRotation="90" wrapText="1"/>
    </xf>
    <xf numFmtId="168" fontId="8" fillId="5" borderId="11" xfId="1" applyNumberFormat="1" applyFont="1" applyFill="1" applyBorder="1" applyAlignment="1">
      <alignment horizontal="center" vertical="center" textRotation="90" wrapText="1"/>
    </xf>
    <xf numFmtId="0" fontId="8" fillId="0" borderId="49" xfId="0" applyFont="1" applyBorder="1" applyAlignment="1">
      <alignment horizontal="left" vertical="center" wrapText="1"/>
    </xf>
    <xf numFmtId="0" fontId="8" fillId="0" borderId="0" xfId="0" applyFont="1" applyBorder="1" applyAlignment="1">
      <alignment horizontal="left" vertical="center" wrapText="1"/>
    </xf>
    <xf numFmtId="0" fontId="8" fillId="0" borderId="38" xfId="0" applyFont="1" applyBorder="1" applyAlignment="1">
      <alignment horizontal="left" vertical="center" wrapText="1"/>
    </xf>
    <xf numFmtId="0" fontId="19" fillId="4" borderId="26" xfId="0" applyFont="1" applyFill="1" applyBorder="1" applyAlignment="1">
      <alignment horizontal="center" vertical="center" wrapText="1"/>
    </xf>
    <xf numFmtId="0" fontId="19" fillId="4" borderId="27" xfId="0" applyFont="1" applyFill="1" applyBorder="1" applyAlignment="1">
      <alignment horizontal="center" vertical="center" wrapText="1"/>
    </xf>
    <xf numFmtId="0" fontId="19" fillId="4" borderId="13" xfId="0" applyFont="1" applyFill="1" applyBorder="1" applyAlignment="1">
      <alignment horizontal="center" vertical="center" wrapText="1"/>
    </xf>
    <xf numFmtId="168" fontId="8" fillId="5" borderId="12" xfId="1" applyNumberFormat="1" applyFont="1" applyFill="1" applyBorder="1" applyAlignment="1">
      <alignment horizontal="center" vertical="center" textRotation="90" wrapText="1"/>
    </xf>
    <xf numFmtId="168" fontId="9" fillId="5" borderId="8" xfId="1" applyNumberFormat="1" applyFont="1" applyFill="1" applyBorder="1" applyAlignment="1">
      <alignment horizontal="center" vertical="center" textRotation="90" wrapText="1"/>
    </xf>
    <xf numFmtId="168" fontId="9" fillId="5" borderId="12" xfId="1" applyNumberFormat="1" applyFont="1" applyFill="1" applyBorder="1" applyAlignment="1">
      <alignment horizontal="center" vertical="center" textRotation="90" wrapText="1"/>
    </xf>
    <xf numFmtId="166" fontId="9" fillId="3" borderId="8" xfId="1" applyNumberFormat="1" applyFont="1" applyFill="1" applyBorder="1" applyAlignment="1">
      <alignment horizontal="center" vertical="center" textRotation="90" wrapText="1"/>
    </xf>
    <xf numFmtId="166" fontId="9" fillId="3" borderId="12" xfId="1" applyNumberFormat="1" applyFont="1" applyFill="1" applyBorder="1" applyAlignment="1">
      <alignment horizontal="center" vertical="center" textRotation="90" wrapText="1"/>
    </xf>
    <xf numFmtId="166" fontId="9" fillId="3" borderId="1" xfId="1" applyNumberFormat="1" applyFont="1" applyFill="1" applyBorder="1" applyAlignment="1">
      <alignment horizontal="center" vertical="center" textRotation="90" wrapText="1"/>
    </xf>
    <xf numFmtId="168" fontId="9" fillId="3" borderId="12" xfId="1" applyNumberFormat="1" applyFont="1" applyFill="1" applyBorder="1" applyAlignment="1">
      <alignment horizontal="center" vertical="center" textRotation="90" wrapText="1"/>
    </xf>
    <xf numFmtId="168" fontId="8" fillId="5" borderId="63" xfId="1" applyNumberFormat="1" applyFont="1" applyFill="1" applyBorder="1" applyAlignment="1">
      <alignment horizontal="center" vertical="center" textRotation="90" wrapText="1"/>
    </xf>
    <xf numFmtId="168" fontId="8" fillId="5" borderId="64" xfId="1" applyNumberFormat="1" applyFont="1" applyFill="1" applyBorder="1" applyAlignment="1">
      <alignment horizontal="center" vertical="center" textRotation="90" wrapText="1"/>
    </xf>
    <xf numFmtId="168" fontId="8" fillId="3" borderId="12" xfId="1" applyNumberFormat="1" applyFont="1" applyFill="1" applyBorder="1" applyAlignment="1">
      <alignment horizontal="center" vertical="center" textRotation="90" wrapText="1"/>
    </xf>
    <xf numFmtId="166" fontId="9" fillId="5" borderId="8" xfId="1" applyNumberFormat="1" applyFont="1" applyFill="1" applyBorder="1" applyAlignment="1">
      <alignment horizontal="center" vertical="center" textRotation="90" wrapText="1"/>
    </xf>
    <xf numFmtId="166" fontId="9" fillId="5" borderId="12" xfId="1" applyNumberFormat="1" applyFont="1" applyFill="1" applyBorder="1" applyAlignment="1">
      <alignment horizontal="center" vertical="center" textRotation="90" wrapText="1"/>
    </xf>
    <xf numFmtId="0" fontId="32" fillId="5" borderId="19" xfId="0" applyFont="1" applyFill="1" applyBorder="1" applyAlignment="1">
      <alignment horizontal="left" vertical="center" wrapText="1"/>
    </xf>
    <xf numFmtId="0" fontId="32" fillId="5" borderId="22" xfId="0" applyFont="1" applyFill="1" applyBorder="1" applyAlignment="1">
      <alignment horizontal="left" vertical="center" wrapText="1"/>
    </xf>
    <xf numFmtId="0" fontId="8" fillId="0" borderId="16" xfId="0" applyFont="1" applyBorder="1" applyAlignment="1">
      <alignment horizontal="center" vertical="center" wrapText="1"/>
    </xf>
    <xf numFmtId="0" fontId="28" fillId="7" borderId="19" xfId="0" applyFont="1" applyFill="1" applyBorder="1" applyAlignment="1">
      <alignment horizontal="center"/>
    </xf>
    <xf numFmtId="0" fontId="28" fillId="7" borderId="8" xfId="0" applyFont="1" applyFill="1" applyBorder="1" applyAlignment="1">
      <alignment horizontal="center"/>
    </xf>
    <xf numFmtId="0" fontId="28" fillId="7" borderId="3" xfId="0" applyFont="1" applyFill="1" applyBorder="1" applyAlignment="1">
      <alignment horizontal="center"/>
    </xf>
    <xf numFmtId="0" fontId="28" fillId="7" borderId="22" xfId="0" applyFont="1" applyFill="1" applyBorder="1" applyAlignment="1">
      <alignment horizontal="center"/>
    </xf>
    <xf numFmtId="0" fontId="28" fillId="7" borderId="1" xfId="0" applyFont="1" applyFill="1" applyBorder="1" applyAlignment="1">
      <alignment horizontal="center"/>
    </xf>
    <xf numFmtId="0" fontId="28" fillId="7" borderId="4" xfId="0" applyFont="1" applyFill="1" applyBorder="1" applyAlignment="1">
      <alignment horizontal="center"/>
    </xf>
    <xf numFmtId="0" fontId="29" fillId="11" borderId="22" xfId="0" applyFont="1" applyFill="1" applyBorder="1" applyAlignment="1">
      <alignment horizontal="center" vertical="center" wrapText="1"/>
    </xf>
    <xf numFmtId="0" fontId="29" fillId="3" borderId="22" xfId="0" applyFont="1" applyFill="1" applyBorder="1" applyAlignment="1">
      <alignment horizontal="center" vertical="center" wrapText="1"/>
    </xf>
    <xf numFmtId="0" fontId="29" fillId="3" borderId="20" xfId="0" applyFont="1" applyFill="1" applyBorder="1" applyAlignment="1">
      <alignment horizontal="center" vertical="center" wrapText="1"/>
    </xf>
    <xf numFmtId="0" fontId="29" fillId="12" borderId="22" xfId="0" applyFont="1" applyFill="1" applyBorder="1" applyAlignment="1">
      <alignment horizontal="center" vertical="center" wrapText="1"/>
    </xf>
    <xf numFmtId="0" fontId="29" fillId="12" borderId="20" xfId="0" applyFont="1" applyFill="1" applyBorder="1" applyAlignment="1">
      <alignment horizontal="center" vertical="center" wrapText="1"/>
    </xf>
    <xf numFmtId="0" fontId="29" fillId="11" borderId="20" xfId="0" applyFont="1" applyFill="1" applyBorder="1" applyAlignment="1">
      <alignment horizontal="center" vertical="center" wrapText="1"/>
    </xf>
    <xf numFmtId="0" fontId="29" fillId="6" borderId="22" xfId="0" applyFont="1" applyFill="1" applyBorder="1" applyAlignment="1">
      <alignment horizontal="center" vertical="center" wrapText="1"/>
    </xf>
    <xf numFmtId="0" fontId="20" fillId="4" borderId="18" xfId="0" applyFont="1" applyFill="1" applyBorder="1" applyAlignment="1">
      <alignment horizontal="center"/>
    </xf>
    <xf numFmtId="0" fontId="20" fillId="4" borderId="39" xfId="0" applyFont="1" applyFill="1" applyBorder="1" applyAlignment="1">
      <alignment horizontal="center"/>
    </xf>
    <xf numFmtId="0" fontId="20" fillId="4" borderId="40" xfId="0" applyFont="1" applyFill="1" applyBorder="1" applyAlignment="1">
      <alignment horizontal="center"/>
    </xf>
    <xf numFmtId="0" fontId="0" fillId="4" borderId="18" xfId="0" applyFill="1" applyBorder="1" applyAlignment="1">
      <alignment horizontal="center"/>
    </xf>
    <xf numFmtId="0" fontId="0" fillId="4" borderId="39" xfId="0" applyFill="1" applyBorder="1" applyAlignment="1">
      <alignment horizontal="center"/>
    </xf>
    <xf numFmtId="0" fontId="0" fillId="4" borderId="40" xfId="0" applyFill="1" applyBorder="1" applyAlignment="1">
      <alignment horizontal="center"/>
    </xf>
    <xf numFmtId="0" fontId="11" fillId="4" borderId="26" xfId="0" applyFont="1" applyFill="1" applyBorder="1" applyAlignment="1">
      <alignment horizontal="center"/>
    </xf>
    <xf numFmtId="0" fontId="11" fillId="4" borderId="27" xfId="0" applyFont="1" applyFill="1" applyBorder="1" applyAlignment="1">
      <alignment horizontal="center"/>
    </xf>
    <xf numFmtId="0" fontId="11" fillId="4" borderId="13" xfId="0" applyFont="1" applyFill="1" applyBorder="1" applyAlignment="1">
      <alignment horizontal="center"/>
    </xf>
    <xf numFmtId="0" fontId="11" fillId="4" borderId="18" xfId="0" applyFont="1" applyFill="1" applyBorder="1" applyAlignment="1">
      <alignment horizontal="center"/>
    </xf>
    <xf numFmtId="0" fontId="11" fillId="4" borderId="39" xfId="0" applyFont="1" applyFill="1" applyBorder="1" applyAlignment="1">
      <alignment horizontal="center"/>
    </xf>
    <xf numFmtId="0" fontId="11" fillId="4" borderId="40" xfId="0" applyFont="1" applyFill="1" applyBorder="1" applyAlignment="1">
      <alignment horizontal="center"/>
    </xf>
    <xf numFmtId="0" fontId="11" fillId="4" borderId="49" xfId="0" applyFont="1" applyFill="1" applyBorder="1" applyAlignment="1">
      <alignment horizontal="center"/>
    </xf>
    <xf numFmtId="0" fontId="11" fillId="4" borderId="47" xfId="0" applyFont="1" applyFill="1" applyBorder="1" applyAlignment="1">
      <alignment horizontal="center"/>
    </xf>
    <xf numFmtId="0" fontId="11" fillId="4" borderId="50" xfId="0" applyFont="1" applyFill="1" applyBorder="1" applyAlignment="1">
      <alignment horizontal="center"/>
    </xf>
    <xf numFmtId="0" fontId="11" fillId="4" borderId="10" xfId="0" applyFont="1" applyFill="1" applyBorder="1" applyAlignment="1">
      <alignment horizontal="center"/>
    </xf>
    <xf numFmtId="0" fontId="11" fillId="4" borderId="28" xfId="0" applyFont="1" applyFill="1" applyBorder="1" applyAlignment="1">
      <alignment horizontal="center"/>
    </xf>
    <xf numFmtId="0" fontId="11" fillId="4" borderId="43" xfId="0" applyFont="1" applyFill="1" applyBorder="1" applyAlignment="1">
      <alignment horizontal="center"/>
    </xf>
    <xf numFmtId="0" fontId="4" fillId="4" borderId="18" xfId="0" applyFont="1" applyFill="1" applyBorder="1" applyAlignment="1">
      <alignment horizontal="left"/>
    </xf>
    <xf numFmtId="0" fontId="4" fillId="4" borderId="39" xfId="0" applyFont="1" applyFill="1" applyBorder="1" applyAlignment="1">
      <alignment horizontal="left"/>
    </xf>
    <xf numFmtId="0" fontId="4" fillId="4" borderId="40" xfId="0" applyFont="1" applyFill="1" applyBorder="1" applyAlignment="1">
      <alignment horizontal="left"/>
    </xf>
    <xf numFmtId="0" fontId="11" fillId="4" borderId="18" xfId="0" applyFont="1" applyFill="1" applyBorder="1" applyAlignment="1">
      <alignment horizontal="center" wrapText="1"/>
    </xf>
    <xf numFmtId="0" fontId="11" fillId="4" borderId="39" xfId="0" applyFont="1" applyFill="1" applyBorder="1" applyAlignment="1">
      <alignment horizontal="center" wrapText="1"/>
    </xf>
    <xf numFmtId="0" fontId="11" fillId="4" borderId="40" xfId="0" applyFont="1" applyFill="1" applyBorder="1" applyAlignment="1">
      <alignment horizontal="center" wrapText="1"/>
    </xf>
    <xf numFmtId="0" fontId="11" fillId="4" borderId="34" xfId="0" applyFont="1" applyFill="1" applyBorder="1" applyAlignment="1">
      <alignment horizontal="center"/>
    </xf>
    <xf numFmtId="0" fontId="11" fillId="4" borderId="0" xfId="0" applyFont="1" applyFill="1" applyBorder="1" applyAlignment="1">
      <alignment horizontal="center"/>
    </xf>
    <xf numFmtId="0" fontId="11" fillId="4" borderId="38" xfId="0" applyFont="1" applyFill="1" applyBorder="1" applyAlignment="1">
      <alignment horizontal="center"/>
    </xf>
    <xf numFmtId="0" fontId="0" fillId="4" borderId="39" xfId="0" applyFill="1" applyBorder="1" applyAlignment="1">
      <alignment horizontal="left"/>
    </xf>
    <xf numFmtId="0" fontId="0" fillId="4" borderId="40" xfId="0" applyFill="1" applyBorder="1" applyAlignment="1">
      <alignment horizontal="left"/>
    </xf>
    <xf numFmtId="172" fontId="0" fillId="0" borderId="0" xfId="0" applyNumberFormat="1"/>
  </cellXfs>
  <cellStyles count="2">
    <cellStyle name="Millare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24</xdr:row>
      <xdr:rowOff>0</xdr:rowOff>
    </xdr:from>
    <xdr:to>
      <xdr:col>2</xdr:col>
      <xdr:colOff>123825</xdr:colOff>
      <xdr:row>24</xdr:row>
      <xdr:rowOff>28575</xdr:rowOff>
    </xdr:to>
    <xdr:pic>
      <xdr:nvPicPr>
        <xdr:cNvPr id="2" name="Picture 499" descr="*"/>
        <xdr:cNvPicPr>
          <a:picLocks noChangeAspect="1" noChangeArrowheads="1"/>
        </xdr:cNvPicPr>
      </xdr:nvPicPr>
      <xdr:blipFill>
        <a:blip xmlns:r="http://schemas.openxmlformats.org/officeDocument/2006/relationships" r:embed="rId1" cstate="print"/>
        <a:srcRect/>
        <a:stretch>
          <a:fillRect/>
        </a:stretch>
      </xdr:blipFill>
      <xdr:spPr bwMode="auto">
        <a:xfrm>
          <a:off x="6229350" y="57740550"/>
          <a:ext cx="123825" cy="285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30</xdr:row>
      <xdr:rowOff>0</xdr:rowOff>
    </xdr:from>
    <xdr:to>
      <xdr:col>2</xdr:col>
      <xdr:colOff>123825</xdr:colOff>
      <xdr:row>30</xdr:row>
      <xdr:rowOff>123825</xdr:rowOff>
    </xdr:to>
    <xdr:pic>
      <xdr:nvPicPr>
        <xdr:cNvPr id="2" name="Picture 34" descr="*"/>
        <xdr:cNvPicPr>
          <a:picLocks noChangeAspect="1" noChangeArrowheads="1"/>
        </xdr:cNvPicPr>
      </xdr:nvPicPr>
      <xdr:blipFill>
        <a:blip xmlns:r="http://schemas.openxmlformats.org/officeDocument/2006/relationships" r:embed="rId1" cstate="print"/>
        <a:srcRect/>
        <a:stretch>
          <a:fillRect/>
        </a:stretch>
      </xdr:blipFill>
      <xdr:spPr bwMode="auto">
        <a:xfrm>
          <a:off x="15744825" y="101241225"/>
          <a:ext cx="123825" cy="123825"/>
        </a:xfrm>
        <a:prstGeom prst="rect">
          <a:avLst/>
        </a:prstGeom>
        <a:noFill/>
        <a:ln w="9525">
          <a:noFill/>
          <a:miter lim="800000"/>
          <a:headEnd/>
          <a:tailEnd/>
        </a:ln>
      </xdr:spPr>
    </xdr:pic>
    <xdr:clientData/>
  </xdr:twoCellAnchor>
  <xdr:twoCellAnchor editAs="oneCell">
    <xdr:from>
      <xdr:col>2</xdr:col>
      <xdr:colOff>0</xdr:colOff>
      <xdr:row>30</xdr:row>
      <xdr:rowOff>0</xdr:rowOff>
    </xdr:from>
    <xdr:to>
      <xdr:col>2</xdr:col>
      <xdr:colOff>123825</xdr:colOff>
      <xdr:row>30</xdr:row>
      <xdr:rowOff>123825</xdr:rowOff>
    </xdr:to>
    <xdr:pic>
      <xdr:nvPicPr>
        <xdr:cNvPr id="3" name="Picture 35" descr="*"/>
        <xdr:cNvPicPr>
          <a:picLocks noChangeAspect="1" noChangeArrowheads="1"/>
        </xdr:cNvPicPr>
      </xdr:nvPicPr>
      <xdr:blipFill>
        <a:blip xmlns:r="http://schemas.openxmlformats.org/officeDocument/2006/relationships" r:embed="rId1" cstate="print"/>
        <a:srcRect/>
        <a:stretch>
          <a:fillRect/>
        </a:stretch>
      </xdr:blipFill>
      <xdr:spPr bwMode="auto">
        <a:xfrm>
          <a:off x="15744825" y="101746050"/>
          <a:ext cx="123825" cy="123825"/>
        </a:xfrm>
        <a:prstGeom prst="rect">
          <a:avLst/>
        </a:prstGeom>
        <a:noFill/>
        <a:ln w="9525">
          <a:noFill/>
          <a:miter lim="800000"/>
          <a:headEnd/>
          <a:tailEnd/>
        </a:ln>
      </xdr:spPr>
    </xdr:pic>
    <xdr:clientData/>
  </xdr:twoCellAnchor>
  <xdr:twoCellAnchor editAs="oneCell">
    <xdr:from>
      <xdr:col>2</xdr:col>
      <xdr:colOff>0</xdr:colOff>
      <xdr:row>30</xdr:row>
      <xdr:rowOff>0</xdr:rowOff>
    </xdr:from>
    <xdr:to>
      <xdr:col>2</xdr:col>
      <xdr:colOff>123825</xdr:colOff>
      <xdr:row>30</xdr:row>
      <xdr:rowOff>123825</xdr:rowOff>
    </xdr:to>
    <xdr:pic>
      <xdr:nvPicPr>
        <xdr:cNvPr id="4" name="Picture 36" descr="*"/>
        <xdr:cNvPicPr>
          <a:picLocks noChangeAspect="1" noChangeArrowheads="1"/>
        </xdr:cNvPicPr>
      </xdr:nvPicPr>
      <xdr:blipFill>
        <a:blip xmlns:r="http://schemas.openxmlformats.org/officeDocument/2006/relationships" r:embed="rId1" cstate="print"/>
        <a:srcRect/>
        <a:stretch>
          <a:fillRect/>
        </a:stretch>
      </xdr:blipFill>
      <xdr:spPr bwMode="auto">
        <a:xfrm>
          <a:off x="15744825" y="102250875"/>
          <a:ext cx="123825" cy="123825"/>
        </a:xfrm>
        <a:prstGeom prst="rect">
          <a:avLst/>
        </a:prstGeom>
        <a:noFill/>
        <a:ln w="9525">
          <a:noFill/>
          <a:miter lim="800000"/>
          <a:headEnd/>
          <a:tailEnd/>
        </a:ln>
      </xdr:spPr>
    </xdr:pic>
    <xdr:clientData/>
  </xdr:twoCellAnchor>
  <xdr:twoCellAnchor editAs="oneCell">
    <xdr:from>
      <xdr:col>2</xdr:col>
      <xdr:colOff>0</xdr:colOff>
      <xdr:row>30</xdr:row>
      <xdr:rowOff>0</xdr:rowOff>
    </xdr:from>
    <xdr:to>
      <xdr:col>2</xdr:col>
      <xdr:colOff>123825</xdr:colOff>
      <xdr:row>30</xdr:row>
      <xdr:rowOff>123825</xdr:rowOff>
    </xdr:to>
    <xdr:pic>
      <xdr:nvPicPr>
        <xdr:cNvPr id="5" name="Picture 37" descr="*"/>
        <xdr:cNvPicPr>
          <a:picLocks noChangeAspect="1" noChangeArrowheads="1"/>
        </xdr:cNvPicPr>
      </xdr:nvPicPr>
      <xdr:blipFill>
        <a:blip xmlns:r="http://schemas.openxmlformats.org/officeDocument/2006/relationships" r:embed="rId1" cstate="print"/>
        <a:srcRect/>
        <a:stretch>
          <a:fillRect/>
        </a:stretch>
      </xdr:blipFill>
      <xdr:spPr bwMode="auto">
        <a:xfrm>
          <a:off x="15744825" y="102755700"/>
          <a:ext cx="123825" cy="123825"/>
        </a:xfrm>
        <a:prstGeom prst="rect">
          <a:avLst/>
        </a:prstGeom>
        <a:noFill/>
        <a:ln w="9525">
          <a:noFill/>
          <a:miter lim="800000"/>
          <a:headEnd/>
          <a:tailEnd/>
        </a:ln>
      </xdr:spPr>
    </xdr:pic>
    <xdr:clientData/>
  </xdr:twoCellAnchor>
  <xdr:twoCellAnchor editAs="oneCell">
    <xdr:from>
      <xdr:col>2</xdr:col>
      <xdr:colOff>0</xdr:colOff>
      <xdr:row>30</xdr:row>
      <xdr:rowOff>0</xdr:rowOff>
    </xdr:from>
    <xdr:to>
      <xdr:col>2</xdr:col>
      <xdr:colOff>123825</xdr:colOff>
      <xdr:row>30</xdr:row>
      <xdr:rowOff>123825</xdr:rowOff>
    </xdr:to>
    <xdr:pic>
      <xdr:nvPicPr>
        <xdr:cNvPr id="6" name="Picture 38" descr="*"/>
        <xdr:cNvPicPr>
          <a:picLocks noChangeAspect="1" noChangeArrowheads="1"/>
        </xdr:cNvPicPr>
      </xdr:nvPicPr>
      <xdr:blipFill>
        <a:blip xmlns:r="http://schemas.openxmlformats.org/officeDocument/2006/relationships" r:embed="rId1" cstate="print"/>
        <a:srcRect/>
        <a:stretch>
          <a:fillRect/>
        </a:stretch>
      </xdr:blipFill>
      <xdr:spPr bwMode="auto">
        <a:xfrm>
          <a:off x="15744825" y="103260525"/>
          <a:ext cx="123825" cy="123825"/>
        </a:xfrm>
        <a:prstGeom prst="rect">
          <a:avLst/>
        </a:prstGeom>
        <a:noFill/>
        <a:ln w="9525">
          <a:noFill/>
          <a:miter lim="800000"/>
          <a:headEnd/>
          <a:tailEnd/>
        </a:ln>
      </xdr:spPr>
    </xdr:pic>
    <xdr:clientData/>
  </xdr:twoCellAnchor>
  <xdr:twoCellAnchor editAs="oneCell">
    <xdr:from>
      <xdr:col>2</xdr:col>
      <xdr:colOff>0</xdr:colOff>
      <xdr:row>30</xdr:row>
      <xdr:rowOff>0</xdr:rowOff>
    </xdr:from>
    <xdr:to>
      <xdr:col>2</xdr:col>
      <xdr:colOff>123825</xdr:colOff>
      <xdr:row>30</xdr:row>
      <xdr:rowOff>123825</xdr:rowOff>
    </xdr:to>
    <xdr:pic>
      <xdr:nvPicPr>
        <xdr:cNvPr id="7" name="Picture 39" descr="*"/>
        <xdr:cNvPicPr>
          <a:picLocks noChangeAspect="1" noChangeArrowheads="1"/>
        </xdr:cNvPicPr>
      </xdr:nvPicPr>
      <xdr:blipFill>
        <a:blip xmlns:r="http://schemas.openxmlformats.org/officeDocument/2006/relationships" r:embed="rId1" cstate="print"/>
        <a:srcRect/>
        <a:stretch>
          <a:fillRect/>
        </a:stretch>
      </xdr:blipFill>
      <xdr:spPr bwMode="auto">
        <a:xfrm>
          <a:off x="15744825" y="103765350"/>
          <a:ext cx="123825" cy="123825"/>
        </a:xfrm>
        <a:prstGeom prst="rect">
          <a:avLst/>
        </a:prstGeom>
        <a:noFill/>
        <a:ln w="9525">
          <a:noFill/>
          <a:miter lim="800000"/>
          <a:headEnd/>
          <a:tailEnd/>
        </a:ln>
      </xdr:spPr>
    </xdr:pic>
    <xdr:clientData/>
  </xdr:twoCellAnchor>
  <xdr:twoCellAnchor editAs="oneCell">
    <xdr:from>
      <xdr:col>2</xdr:col>
      <xdr:colOff>0</xdr:colOff>
      <xdr:row>30</xdr:row>
      <xdr:rowOff>0</xdr:rowOff>
    </xdr:from>
    <xdr:to>
      <xdr:col>2</xdr:col>
      <xdr:colOff>123825</xdr:colOff>
      <xdr:row>30</xdr:row>
      <xdr:rowOff>123825</xdr:rowOff>
    </xdr:to>
    <xdr:pic>
      <xdr:nvPicPr>
        <xdr:cNvPr id="8" name="Picture 40" descr="*"/>
        <xdr:cNvPicPr>
          <a:picLocks noChangeAspect="1" noChangeArrowheads="1"/>
        </xdr:cNvPicPr>
      </xdr:nvPicPr>
      <xdr:blipFill>
        <a:blip xmlns:r="http://schemas.openxmlformats.org/officeDocument/2006/relationships" r:embed="rId1" cstate="print"/>
        <a:srcRect/>
        <a:stretch>
          <a:fillRect/>
        </a:stretch>
      </xdr:blipFill>
      <xdr:spPr bwMode="auto">
        <a:xfrm>
          <a:off x="15744825" y="100736400"/>
          <a:ext cx="123825" cy="1238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tabSelected="1" view="pageBreakPreview" topLeftCell="F15" zoomScaleNormal="70" zoomScaleSheetLayoutView="100" workbookViewId="0">
      <selection activeCell="V20" sqref="V20"/>
    </sheetView>
  </sheetViews>
  <sheetFormatPr baseColWidth="10" defaultRowHeight="12.75" outlineLevelCol="1" x14ac:dyDescent="0.2"/>
  <cols>
    <col min="1" max="1" width="2.85546875" customWidth="1"/>
    <col min="2" max="2" width="31.140625" customWidth="1"/>
    <col min="3" max="3" width="69.7109375" customWidth="1"/>
    <col min="4" max="4" width="15.42578125" customWidth="1"/>
    <col min="5" max="5" width="62.42578125" customWidth="1"/>
    <col min="6" max="6" width="7" customWidth="1" outlineLevel="1"/>
    <col min="7" max="7" width="12.85546875" customWidth="1" outlineLevel="1"/>
    <col min="8" max="8" width="7.7109375" hidden="1" customWidth="1"/>
    <col min="9" max="9" width="11.5703125" customWidth="1"/>
    <col min="10" max="10" width="8.42578125" customWidth="1"/>
    <col min="11" max="11" width="12.42578125" customWidth="1"/>
    <col min="12" max="12" width="7" customWidth="1"/>
    <col min="13" max="13" width="4.5703125" customWidth="1"/>
    <col min="14" max="14" width="7.5703125" customWidth="1"/>
    <col min="15" max="15" width="7.85546875" customWidth="1"/>
    <col min="16" max="16" width="5" customWidth="1"/>
    <col min="17" max="17" width="4.140625" customWidth="1"/>
    <col min="18" max="18" width="7" customWidth="1"/>
    <col min="19" max="19" width="15" customWidth="1"/>
    <col min="20" max="20" width="12.7109375" customWidth="1"/>
    <col min="21" max="21" width="23.7109375" customWidth="1"/>
  </cols>
  <sheetData>
    <row r="1" spans="1:21" ht="18.75" customHeight="1" thickBot="1" x14ac:dyDescent="0.25">
      <c r="A1" s="218"/>
      <c r="B1" s="218"/>
      <c r="C1" s="218"/>
      <c r="D1" s="218"/>
      <c r="E1" s="218"/>
      <c r="F1" s="218"/>
      <c r="G1" s="218"/>
      <c r="H1" s="218"/>
      <c r="I1" s="218"/>
      <c r="J1" s="218"/>
      <c r="K1" s="218"/>
      <c r="L1" s="218"/>
      <c r="M1" s="218"/>
      <c r="N1" s="218"/>
      <c r="O1" s="218"/>
      <c r="P1" s="218"/>
      <c r="Q1" s="218"/>
      <c r="R1" s="218"/>
      <c r="S1" s="218"/>
      <c r="T1" s="218"/>
    </row>
    <row r="2" spans="1:21" ht="42" customHeight="1" thickBot="1" x14ac:dyDescent="0.25">
      <c r="A2" s="218"/>
      <c r="B2" s="550" t="s">
        <v>154</v>
      </c>
      <c r="C2" s="551"/>
      <c r="D2" s="551"/>
      <c r="E2" s="551"/>
      <c r="F2" s="551"/>
      <c r="G2" s="551"/>
      <c r="H2" s="551"/>
      <c r="I2" s="551"/>
      <c r="J2" s="551"/>
      <c r="K2" s="551"/>
      <c r="L2" s="551"/>
      <c r="M2" s="551"/>
      <c r="N2" s="551"/>
      <c r="O2" s="551"/>
      <c r="P2" s="551"/>
      <c r="Q2" s="551"/>
      <c r="R2" s="551"/>
      <c r="S2" s="552"/>
    </row>
    <row r="3" spans="1:21" ht="30.75" customHeight="1" thickBot="1" x14ac:dyDescent="0.25">
      <c r="A3" s="218"/>
      <c r="B3" s="550" t="s">
        <v>398</v>
      </c>
      <c r="C3" s="551"/>
      <c r="D3" s="551"/>
      <c r="E3" s="551"/>
      <c r="F3" s="551"/>
      <c r="G3" s="551"/>
      <c r="H3" s="551"/>
      <c r="I3" s="551"/>
      <c r="J3" s="551"/>
      <c r="K3" s="551"/>
      <c r="L3" s="551"/>
      <c r="M3" s="551"/>
      <c r="N3" s="551"/>
      <c r="O3" s="551"/>
      <c r="P3" s="551"/>
      <c r="Q3" s="551"/>
      <c r="R3" s="551"/>
      <c r="S3" s="552"/>
    </row>
    <row r="4" spans="1:21" ht="35.25" customHeight="1" thickBot="1" x14ac:dyDescent="0.25">
      <c r="A4" s="219"/>
      <c r="B4" s="559" t="s">
        <v>157</v>
      </c>
      <c r="C4" s="550" t="s">
        <v>41</v>
      </c>
      <c r="D4" s="551"/>
      <c r="E4" s="551"/>
      <c r="F4" s="551"/>
      <c r="G4" s="551"/>
      <c r="H4" s="551"/>
      <c r="I4" s="551"/>
      <c r="J4" s="551"/>
      <c r="K4" s="556"/>
      <c r="L4" s="556"/>
      <c r="M4" s="550" t="s">
        <v>31</v>
      </c>
      <c r="N4" s="551"/>
      <c r="O4" s="551"/>
      <c r="P4" s="551"/>
      <c r="Q4" s="551"/>
      <c r="R4" s="551"/>
      <c r="S4" s="557" t="s">
        <v>15</v>
      </c>
    </row>
    <row r="5" spans="1:21" ht="370.5" customHeight="1" thickBot="1" x14ac:dyDescent="0.25">
      <c r="A5" s="219"/>
      <c r="B5" s="560"/>
      <c r="C5" s="106" t="s">
        <v>28</v>
      </c>
      <c r="D5" s="107" t="s">
        <v>29</v>
      </c>
      <c r="E5" s="106" t="s">
        <v>0</v>
      </c>
      <c r="F5" s="108" t="s">
        <v>17</v>
      </c>
      <c r="G5" s="108" t="s">
        <v>18</v>
      </c>
      <c r="H5" s="109" t="s">
        <v>19</v>
      </c>
      <c r="I5" s="108" t="s">
        <v>36</v>
      </c>
      <c r="J5" s="108" t="s">
        <v>217</v>
      </c>
      <c r="K5" s="108" t="s">
        <v>20</v>
      </c>
      <c r="L5" s="110" t="s">
        <v>21</v>
      </c>
      <c r="M5" s="108" t="s">
        <v>16</v>
      </c>
      <c r="N5" s="109" t="s">
        <v>22</v>
      </c>
      <c r="O5" s="108" t="s">
        <v>23</v>
      </c>
      <c r="P5" s="108" t="s">
        <v>32</v>
      </c>
      <c r="Q5" s="109" t="s">
        <v>24</v>
      </c>
      <c r="R5" s="110" t="s">
        <v>25</v>
      </c>
      <c r="S5" s="558"/>
    </row>
    <row r="6" spans="1:21" ht="18" customHeight="1" thickBot="1" x14ac:dyDescent="0.25">
      <c r="A6" s="219"/>
      <c r="B6" s="553" t="s">
        <v>37</v>
      </c>
      <c r="C6" s="554"/>
      <c r="D6" s="554"/>
      <c r="E6" s="554"/>
      <c r="F6" s="554"/>
      <c r="G6" s="554"/>
      <c r="H6" s="554"/>
      <c r="I6" s="554"/>
      <c r="J6" s="535"/>
      <c r="K6" s="554"/>
      <c r="L6" s="554"/>
      <c r="M6" s="554"/>
      <c r="N6" s="554"/>
      <c r="O6" s="554"/>
      <c r="P6" s="554"/>
      <c r="Q6" s="554"/>
      <c r="R6" s="554"/>
      <c r="S6" s="555"/>
    </row>
    <row r="7" spans="1:21" ht="72" customHeight="1" x14ac:dyDescent="0.2">
      <c r="A7" s="218"/>
      <c r="B7" s="527" t="s">
        <v>38</v>
      </c>
      <c r="C7" s="223" t="s">
        <v>39</v>
      </c>
      <c r="D7" s="224" t="s">
        <v>13</v>
      </c>
      <c r="E7" s="225" t="s">
        <v>40</v>
      </c>
      <c r="F7" s="224">
        <v>116</v>
      </c>
      <c r="G7" s="248">
        <v>116</v>
      </c>
      <c r="H7" s="248"/>
      <c r="I7" s="249">
        <f>(G7/F7)*100</f>
        <v>100</v>
      </c>
      <c r="J7" s="243">
        <f>(360+28)</f>
        <v>388</v>
      </c>
      <c r="K7" s="248">
        <v>116</v>
      </c>
      <c r="L7" s="249">
        <f>(K7/J7)*100</f>
        <v>29.896907216494846</v>
      </c>
      <c r="M7" s="524">
        <f>(22597940139.27+6614844042.67)</f>
        <v>29212784181.940002</v>
      </c>
      <c r="N7" s="524">
        <f>(22597936401.65+6614544743.5)</f>
        <v>29212481145.150002</v>
      </c>
      <c r="O7" s="524">
        <f>(N7/M7)*100</f>
        <v>99.998962656937749</v>
      </c>
      <c r="P7" s="524">
        <v>98024311093.460007</v>
      </c>
      <c r="Q7" s="524">
        <f>+N7</f>
        <v>29212481145.150002</v>
      </c>
      <c r="R7" s="524">
        <f>(Q7/P7)*100</f>
        <v>29.801261359845459</v>
      </c>
      <c r="S7" s="241"/>
      <c r="T7" s="103" t="s">
        <v>167</v>
      </c>
    </row>
    <row r="8" spans="1:21" ht="54" x14ac:dyDescent="0.2">
      <c r="A8" s="218"/>
      <c r="B8" s="527"/>
      <c r="C8" s="228" t="s">
        <v>166</v>
      </c>
      <c r="D8" s="226" t="s">
        <v>13</v>
      </c>
      <c r="E8" s="227" t="s">
        <v>158</v>
      </c>
      <c r="F8" s="226">
        <v>106</v>
      </c>
      <c r="G8" s="248">
        <v>106</v>
      </c>
      <c r="H8" s="248"/>
      <c r="I8" s="249">
        <f t="shared" ref="I8:I12" si="0">(G8/F8)*100</f>
        <v>100</v>
      </c>
      <c r="J8" s="243">
        <f>(180+62)</f>
        <v>242</v>
      </c>
      <c r="K8" s="248">
        <v>106</v>
      </c>
      <c r="L8" s="249">
        <f t="shared" ref="L8:L12" si="1">(K8/J8)*100</f>
        <v>43.801652892561982</v>
      </c>
      <c r="M8" s="525"/>
      <c r="N8" s="525"/>
      <c r="O8" s="525"/>
      <c r="P8" s="525"/>
      <c r="Q8" s="525"/>
      <c r="R8" s="525"/>
      <c r="S8" s="242"/>
      <c r="T8" s="103" t="s">
        <v>167</v>
      </c>
    </row>
    <row r="9" spans="1:21" ht="18" x14ac:dyDescent="0.2">
      <c r="A9" s="218"/>
      <c r="B9" s="527"/>
      <c r="C9" s="530" t="s">
        <v>159</v>
      </c>
      <c r="D9" s="226" t="s">
        <v>13</v>
      </c>
      <c r="E9" s="227" t="s">
        <v>160</v>
      </c>
      <c r="F9" s="226">
        <v>1</v>
      </c>
      <c r="G9" s="248">
        <v>1</v>
      </c>
      <c r="H9" s="248"/>
      <c r="I9" s="249">
        <f t="shared" si="0"/>
        <v>100</v>
      </c>
      <c r="J9" s="243">
        <v>4</v>
      </c>
      <c r="K9" s="248">
        <v>1</v>
      </c>
      <c r="L9" s="249">
        <f t="shared" si="1"/>
        <v>25</v>
      </c>
      <c r="M9" s="525"/>
      <c r="N9" s="525"/>
      <c r="O9" s="525"/>
      <c r="P9" s="525"/>
      <c r="Q9" s="525"/>
      <c r="R9" s="525"/>
      <c r="S9" s="242"/>
      <c r="T9" s="103" t="s">
        <v>168</v>
      </c>
    </row>
    <row r="10" spans="1:21" ht="54" x14ac:dyDescent="0.2">
      <c r="A10" s="218"/>
      <c r="B10" s="527"/>
      <c r="C10" s="530"/>
      <c r="D10" s="226" t="s">
        <v>14</v>
      </c>
      <c r="E10" s="227" t="s">
        <v>161</v>
      </c>
      <c r="F10" s="226">
        <v>25</v>
      </c>
      <c r="G10" s="248">
        <v>25</v>
      </c>
      <c r="H10" s="248"/>
      <c r="I10" s="249">
        <f t="shared" si="0"/>
        <v>100</v>
      </c>
      <c r="J10" s="244">
        <v>100</v>
      </c>
      <c r="K10" s="248">
        <v>25</v>
      </c>
      <c r="L10" s="249">
        <f t="shared" si="1"/>
        <v>25</v>
      </c>
      <c r="M10" s="525"/>
      <c r="N10" s="525"/>
      <c r="O10" s="525"/>
      <c r="P10" s="525"/>
      <c r="Q10" s="525"/>
      <c r="R10" s="525"/>
      <c r="S10" s="242"/>
      <c r="T10" s="103" t="s">
        <v>168</v>
      </c>
    </row>
    <row r="11" spans="1:21" ht="18" x14ac:dyDescent="0.2">
      <c r="A11" s="218"/>
      <c r="B11" s="527"/>
      <c r="C11" s="229" t="s">
        <v>162</v>
      </c>
      <c r="D11" s="226" t="s">
        <v>13</v>
      </c>
      <c r="E11" s="230" t="s">
        <v>163</v>
      </c>
      <c r="F11" s="234">
        <v>1</v>
      </c>
      <c r="G11" s="248">
        <v>1</v>
      </c>
      <c r="H11" s="248"/>
      <c r="I11" s="249">
        <f t="shared" si="0"/>
        <v>100</v>
      </c>
      <c r="J11" s="244">
        <v>1</v>
      </c>
      <c r="K11" s="248">
        <v>1</v>
      </c>
      <c r="L11" s="249">
        <f t="shared" si="1"/>
        <v>100</v>
      </c>
      <c r="M11" s="525"/>
      <c r="N11" s="525"/>
      <c r="O11" s="525"/>
      <c r="P11" s="525"/>
      <c r="Q11" s="525"/>
      <c r="R11" s="525"/>
      <c r="S11" s="242"/>
      <c r="T11" s="261" t="s">
        <v>169</v>
      </c>
    </row>
    <row r="12" spans="1:21" ht="63" customHeight="1" thickBot="1" x14ac:dyDescent="0.25">
      <c r="A12" s="218"/>
      <c r="B12" s="527"/>
      <c r="C12" s="231" t="s">
        <v>164</v>
      </c>
      <c r="D12" s="232" t="s">
        <v>13</v>
      </c>
      <c r="E12" s="233" t="s">
        <v>165</v>
      </c>
      <c r="F12" s="235">
        <v>660</v>
      </c>
      <c r="G12" s="248">
        <v>660</v>
      </c>
      <c r="H12" s="248"/>
      <c r="I12" s="249">
        <f t="shared" si="0"/>
        <v>100</v>
      </c>
      <c r="J12" s="243">
        <v>2340</v>
      </c>
      <c r="K12" s="248">
        <v>660</v>
      </c>
      <c r="L12" s="249">
        <f t="shared" si="1"/>
        <v>28.205128205128204</v>
      </c>
      <c r="M12" s="526"/>
      <c r="N12" s="526"/>
      <c r="O12" s="526"/>
      <c r="P12" s="526"/>
      <c r="Q12" s="526"/>
      <c r="R12" s="526"/>
      <c r="S12" s="242"/>
      <c r="T12" s="103" t="s">
        <v>170</v>
      </c>
    </row>
    <row r="13" spans="1:21" ht="38.25" customHeight="1" thickBot="1" x14ac:dyDescent="0.25">
      <c r="A13" s="218"/>
      <c r="B13" s="528"/>
      <c r="C13" s="531" t="s">
        <v>51</v>
      </c>
      <c r="D13" s="531"/>
      <c r="E13" s="531"/>
      <c r="F13" s="240">
        <v>600</v>
      </c>
      <c r="G13" s="465">
        <f>(I13/F13)</f>
        <v>1</v>
      </c>
      <c r="H13" s="240"/>
      <c r="I13" s="239">
        <f>SUM(I6:I12)</f>
        <v>600</v>
      </c>
      <c r="J13" s="240">
        <v>600</v>
      </c>
      <c r="K13" s="465">
        <f>(L13/J13)</f>
        <v>0.41983948052364167</v>
      </c>
      <c r="L13" s="240">
        <f>SUM(L6:L12)</f>
        <v>251.90368831418502</v>
      </c>
      <c r="M13" s="250"/>
      <c r="N13" s="251"/>
      <c r="O13" s="252"/>
      <c r="P13" s="251"/>
      <c r="Q13" s="251"/>
      <c r="R13" s="239"/>
      <c r="S13" s="253"/>
    </row>
    <row r="14" spans="1:21" ht="19.5" customHeight="1" thickBot="1" x14ac:dyDescent="0.25">
      <c r="A14" s="218"/>
      <c r="B14" s="553" t="s">
        <v>37</v>
      </c>
      <c r="C14" s="554"/>
      <c r="D14" s="554"/>
      <c r="E14" s="554"/>
      <c r="F14" s="554"/>
      <c r="G14" s="554"/>
      <c r="H14" s="554"/>
      <c r="I14" s="554"/>
      <c r="J14" s="554"/>
      <c r="K14" s="554"/>
      <c r="L14" s="554"/>
      <c r="M14" s="554"/>
      <c r="N14" s="554"/>
      <c r="O14" s="554"/>
      <c r="P14" s="554"/>
      <c r="Q14" s="554"/>
      <c r="R14" s="554"/>
      <c r="S14" s="555"/>
    </row>
    <row r="15" spans="1:21" ht="108.75" customHeight="1" x14ac:dyDescent="0.2">
      <c r="A15" s="218"/>
      <c r="B15" s="561" t="s">
        <v>42</v>
      </c>
      <c r="C15" s="262" t="s">
        <v>171</v>
      </c>
      <c r="D15" s="263" t="s">
        <v>12</v>
      </c>
      <c r="E15" s="264" t="s">
        <v>172</v>
      </c>
      <c r="F15" s="263">
        <v>6</v>
      </c>
      <c r="G15" s="236">
        <v>6</v>
      </c>
      <c r="H15" s="236"/>
      <c r="I15" s="237">
        <f>(G15/F15)*100</f>
        <v>100</v>
      </c>
      <c r="J15" s="236">
        <v>43</v>
      </c>
      <c r="K15" s="236">
        <v>6</v>
      </c>
      <c r="L15" s="237">
        <f>(K15/J15)*100</f>
        <v>13.953488372093023</v>
      </c>
      <c r="M15" s="522">
        <v>1878000000</v>
      </c>
      <c r="N15" s="522">
        <f>(1776218531.88+99998400)</f>
        <v>1876216931.8800001</v>
      </c>
      <c r="O15" s="522">
        <f t="shared" ref="O15" si="2">(N15/M15)*100</f>
        <v>99.905054945686913</v>
      </c>
      <c r="P15" s="522">
        <v>7595225474.6999998</v>
      </c>
      <c r="Q15" s="522">
        <f>+N15</f>
        <v>1876216931.8800001</v>
      </c>
      <c r="R15" s="522">
        <f t="shared" ref="R15" si="3">(Q15/P15)*100</f>
        <v>24.702583723547825</v>
      </c>
      <c r="S15" s="407" t="s">
        <v>391</v>
      </c>
      <c r="T15" s="103" t="s">
        <v>168</v>
      </c>
    </row>
    <row r="16" spans="1:21" ht="54.75" customHeight="1" x14ac:dyDescent="0.2">
      <c r="A16" s="218"/>
      <c r="B16" s="562"/>
      <c r="C16" s="265" t="s">
        <v>173</v>
      </c>
      <c r="D16" s="266" t="s">
        <v>12</v>
      </c>
      <c r="E16" s="238" t="s">
        <v>174</v>
      </c>
      <c r="F16" s="266">
        <v>1</v>
      </c>
      <c r="G16" s="43">
        <v>1</v>
      </c>
      <c r="H16" s="222"/>
      <c r="I16" s="237">
        <f t="shared" ref="I16:I17" si="4">(G16/F16)*100</f>
        <v>100</v>
      </c>
      <c r="J16" s="43">
        <v>4</v>
      </c>
      <c r="K16" s="43">
        <v>1</v>
      </c>
      <c r="L16" s="237">
        <f t="shared" ref="L16:L17" si="5">(K16/J16)*100</f>
        <v>25</v>
      </c>
      <c r="M16" s="523"/>
      <c r="N16" s="523"/>
      <c r="O16" s="523"/>
      <c r="P16" s="523"/>
      <c r="Q16" s="523"/>
      <c r="R16" s="523"/>
      <c r="S16" s="73"/>
      <c r="T16" s="103" t="s">
        <v>168</v>
      </c>
      <c r="U16" s="748">
        <v>1876216932</v>
      </c>
    </row>
    <row r="17" spans="1:20" ht="54.75" customHeight="1" x14ac:dyDescent="0.2">
      <c r="A17" s="218"/>
      <c r="B17" s="562"/>
      <c r="C17" s="267" t="s">
        <v>175</v>
      </c>
      <c r="D17" s="268" t="s">
        <v>12</v>
      </c>
      <c r="E17" s="269" t="s">
        <v>176</v>
      </c>
      <c r="F17" s="268">
        <v>2</v>
      </c>
      <c r="G17" s="43">
        <v>2</v>
      </c>
      <c r="H17" s="222"/>
      <c r="I17" s="237">
        <f t="shared" si="4"/>
        <v>100</v>
      </c>
      <c r="J17" s="43">
        <v>8</v>
      </c>
      <c r="K17" s="43">
        <v>2</v>
      </c>
      <c r="L17" s="237">
        <f t="shared" si="5"/>
        <v>25</v>
      </c>
      <c r="M17" s="523"/>
      <c r="N17" s="523"/>
      <c r="O17" s="523"/>
      <c r="P17" s="523"/>
      <c r="Q17" s="523"/>
      <c r="R17" s="523"/>
      <c r="S17" s="254"/>
      <c r="T17" s="103" t="s">
        <v>168</v>
      </c>
    </row>
    <row r="18" spans="1:20" ht="30" customHeight="1" thickBot="1" x14ac:dyDescent="0.25">
      <c r="A18" s="218"/>
      <c r="B18" s="563"/>
      <c r="C18" s="529" t="s">
        <v>51</v>
      </c>
      <c r="D18" s="529"/>
      <c r="E18" s="529"/>
      <c r="F18" s="255">
        <v>300</v>
      </c>
      <c r="G18" s="464">
        <f>(I18/F18)</f>
        <v>1</v>
      </c>
      <c r="H18" s="255"/>
      <c r="I18" s="43">
        <f>SUM(I15:I17)</f>
        <v>300</v>
      </c>
      <c r="J18" s="255">
        <v>300</v>
      </c>
      <c r="K18" s="464">
        <f>(L18/J18)</f>
        <v>0.2131782945736434</v>
      </c>
      <c r="L18" s="255">
        <f>SUM(L15:L17)</f>
        <v>63.95348837209302</v>
      </c>
      <c r="M18" s="256"/>
      <c r="N18" s="257"/>
      <c r="O18" s="258"/>
      <c r="P18" s="257"/>
      <c r="Q18" s="257"/>
      <c r="R18" s="258"/>
      <c r="S18" s="259"/>
      <c r="T18" s="21"/>
    </row>
    <row r="19" spans="1:20" ht="24" customHeight="1" thickBot="1" x14ac:dyDescent="0.25">
      <c r="A19" s="218"/>
      <c r="B19" s="534" t="s">
        <v>37</v>
      </c>
      <c r="C19" s="535"/>
      <c r="D19" s="535"/>
      <c r="E19" s="535"/>
      <c r="F19" s="535"/>
      <c r="G19" s="535"/>
      <c r="H19" s="535"/>
      <c r="I19" s="535"/>
      <c r="J19" s="535"/>
      <c r="K19" s="535"/>
      <c r="L19" s="535"/>
      <c r="M19" s="535"/>
      <c r="N19" s="535"/>
      <c r="O19" s="535"/>
      <c r="P19" s="535"/>
      <c r="Q19" s="535"/>
      <c r="R19" s="535"/>
      <c r="S19" s="536"/>
    </row>
    <row r="20" spans="1:20" ht="75.75" customHeight="1" x14ac:dyDescent="0.2">
      <c r="A20" s="218"/>
      <c r="B20" s="547" t="s">
        <v>43</v>
      </c>
      <c r="C20" s="223" t="s">
        <v>177</v>
      </c>
      <c r="D20" s="224" t="s">
        <v>13</v>
      </c>
      <c r="E20" s="276" t="s">
        <v>178</v>
      </c>
      <c r="F20" s="279">
        <v>0</v>
      </c>
      <c r="G20" s="279">
        <v>0</v>
      </c>
      <c r="H20" s="279"/>
      <c r="I20" s="305">
        <v>0</v>
      </c>
      <c r="J20" s="279">
        <v>4</v>
      </c>
      <c r="K20" s="279">
        <v>0</v>
      </c>
      <c r="L20" s="305">
        <f>(K20/J20)*100</f>
        <v>0</v>
      </c>
      <c r="M20" s="524">
        <v>129455921.20999999</v>
      </c>
      <c r="N20" s="524">
        <v>129455559.2</v>
      </c>
      <c r="O20" s="524">
        <f t="shared" ref="O20" si="6">(N20/M20)*100</f>
        <v>99.999720360415651</v>
      </c>
      <c r="P20" s="524">
        <v>1600000000</v>
      </c>
      <c r="Q20" s="524">
        <f>+N20</f>
        <v>129455559.2</v>
      </c>
      <c r="R20" s="524">
        <f t="shared" ref="R20" si="7">(Q20/P20)*100</f>
        <v>8.0909724500000006</v>
      </c>
      <c r="S20" s="273"/>
      <c r="T20" s="103" t="s">
        <v>195</v>
      </c>
    </row>
    <row r="21" spans="1:20" ht="36.75" customHeight="1" thickBot="1" x14ac:dyDescent="0.25">
      <c r="A21" s="218"/>
      <c r="B21" s="548"/>
      <c r="C21" s="228" t="s">
        <v>179</v>
      </c>
      <c r="D21" s="226" t="s">
        <v>13</v>
      </c>
      <c r="E21" s="230" t="s">
        <v>180</v>
      </c>
      <c r="F21" s="280">
        <v>1</v>
      </c>
      <c r="G21" s="498">
        <v>1</v>
      </c>
      <c r="H21" s="280"/>
      <c r="I21" s="249">
        <f t="shared" ref="I21:I23" si="8">(G21/F21)*100</f>
        <v>100</v>
      </c>
      <c r="J21" s="280">
        <v>2</v>
      </c>
      <c r="K21" s="458">
        <v>1</v>
      </c>
      <c r="L21" s="249">
        <f t="shared" ref="L21:L23" si="9">(K21/J21)*100</f>
        <v>50</v>
      </c>
      <c r="M21" s="525"/>
      <c r="N21" s="525"/>
      <c r="O21" s="525"/>
      <c r="P21" s="525"/>
      <c r="Q21" s="525"/>
      <c r="R21" s="525"/>
      <c r="S21" s="274"/>
      <c r="T21" s="103" t="s">
        <v>195</v>
      </c>
    </row>
    <row r="22" spans="1:20" ht="48" customHeight="1" thickBot="1" x14ac:dyDescent="0.25">
      <c r="A22" s="218"/>
      <c r="B22" s="548"/>
      <c r="C22" s="227" t="s">
        <v>181</v>
      </c>
      <c r="D22" s="226" t="s">
        <v>54</v>
      </c>
      <c r="E22" s="244" t="s">
        <v>182</v>
      </c>
      <c r="F22" s="280">
        <v>1</v>
      </c>
      <c r="G22" s="458">
        <v>0</v>
      </c>
      <c r="H22" s="220"/>
      <c r="I22" s="249">
        <f t="shared" si="8"/>
        <v>0</v>
      </c>
      <c r="J22" s="220">
        <v>2</v>
      </c>
      <c r="K22" s="458">
        <v>0</v>
      </c>
      <c r="L22" s="249">
        <f t="shared" si="9"/>
        <v>0</v>
      </c>
      <c r="M22" s="525"/>
      <c r="N22" s="525"/>
      <c r="O22" s="525"/>
      <c r="P22" s="525"/>
      <c r="Q22" s="525"/>
      <c r="R22" s="525"/>
      <c r="S22" s="50"/>
      <c r="T22" s="261" t="s">
        <v>195</v>
      </c>
    </row>
    <row r="23" spans="1:20" ht="102.75" customHeight="1" thickBot="1" x14ac:dyDescent="0.25">
      <c r="A23" s="218"/>
      <c r="B23" s="549"/>
      <c r="C23" s="277" t="s">
        <v>183</v>
      </c>
      <c r="D23" s="232" t="s">
        <v>54</v>
      </c>
      <c r="E23" s="278" t="s">
        <v>184</v>
      </c>
      <c r="F23" s="306">
        <v>1</v>
      </c>
      <c r="G23" s="221">
        <v>1</v>
      </c>
      <c r="H23" s="221"/>
      <c r="I23" s="307">
        <f t="shared" si="8"/>
        <v>100</v>
      </c>
      <c r="J23" s="281">
        <v>4</v>
      </c>
      <c r="K23" s="460">
        <v>1</v>
      </c>
      <c r="L23" s="307">
        <f t="shared" si="9"/>
        <v>25</v>
      </c>
      <c r="M23" s="526"/>
      <c r="N23" s="526"/>
      <c r="O23" s="526"/>
      <c r="P23" s="526"/>
      <c r="Q23" s="526"/>
      <c r="R23" s="526"/>
      <c r="S23" s="275"/>
      <c r="T23" s="480" t="s">
        <v>195</v>
      </c>
    </row>
    <row r="24" spans="1:20" ht="27.75" customHeight="1" thickBot="1" x14ac:dyDescent="0.25">
      <c r="A24" s="218"/>
      <c r="B24" s="270"/>
      <c r="C24" s="533" t="s">
        <v>51</v>
      </c>
      <c r="D24" s="533"/>
      <c r="E24" s="533"/>
      <c r="F24" s="271">
        <v>300</v>
      </c>
      <c r="G24" s="463">
        <f>(I24/F24)</f>
        <v>0.66666666666666663</v>
      </c>
      <c r="H24" s="271"/>
      <c r="I24" s="36">
        <f>SUM(I20:I23)</f>
        <v>200</v>
      </c>
      <c r="J24" s="271">
        <v>400</v>
      </c>
      <c r="K24" s="463">
        <f>(L24/J24)</f>
        <v>0.1875</v>
      </c>
      <c r="L24" s="271">
        <f>SUM(L20:L23)</f>
        <v>75</v>
      </c>
      <c r="M24" s="272"/>
      <c r="N24" s="272"/>
      <c r="O24" s="272"/>
      <c r="P24" s="272"/>
      <c r="Q24" s="272"/>
      <c r="R24" s="272"/>
      <c r="S24" s="260"/>
    </row>
    <row r="25" spans="1:20" ht="26.25" customHeight="1" thickBot="1" x14ac:dyDescent="0.25">
      <c r="A25" s="218"/>
      <c r="B25" s="534" t="s">
        <v>37</v>
      </c>
      <c r="C25" s="535"/>
      <c r="D25" s="535"/>
      <c r="E25" s="535"/>
      <c r="F25" s="535"/>
      <c r="G25" s="535"/>
      <c r="H25" s="535"/>
      <c r="I25" s="535"/>
      <c r="J25" s="535"/>
      <c r="K25" s="535"/>
      <c r="L25" s="535"/>
      <c r="M25" s="535"/>
      <c r="N25" s="535"/>
      <c r="O25" s="535"/>
      <c r="P25" s="535"/>
      <c r="Q25" s="535"/>
      <c r="R25" s="535"/>
      <c r="S25" s="536"/>
    </row>
    <row r="26" spans="1:20" ht="129" customHeight="1" x14ac:dyDescent="0.2">
      <c r="A26" s="218"/>
      <c r="B26" s="537" t="s">
        <v>44</v>
      </c>
      <c r="C26" s="284" t="s">
        <v>185</v>
      </c>
      <c r="D26" s="285" t="s">
        <v>58</v>
      </c>
      <c r="E26" s="286" t="s">
        <v>186</v>
      </c>
      <c r="F26" s="291"/>
      <c r="G26" s="65"/>
      <c r="H26" s="65"/>
      <c r="I26" s="292"/>
      <c r="J26" s="44">
        <v>3</v>
      </c>
      <c r="K26" s="65"/>
      <c r="L26" s="298">
        <f>(K26/J26)*100</f>
        <v>0</v>
      </c>
      <c r="M26" s="540">
        <f>(299682761.77+14210973.91)</f>
        <v>313893735.68000001</v>
      </c>
      <c r="N26" s="522">
        <f>(299681473.61+14210973.91)</f>
        <v>313892447.52000004</v>
      </c>
      <c r="O26" s="522">
        <f t="shared" ref="O26" si="10">(N26/M26)*100</f>
        <v>99.999589619080112</v>
      </c>
      <c r="P26" s="522">
        <v>1700000000</v>
      </c>
      <c r="Q26" s="522">
        <f>+N26</f>
        <v>313892447.52000004</v>
      </c>
      <c r="R26" s="544">
        <f t="shared" ref="R26" si="11">(Q26/P26)*100</f>
        <v>18.464261618823532</v>
      </c>
      <c r="S26" s="301"/>
      <c r="T26" s="261" t="s">
        <v>196</v>
      </c>
    </row>
    <row r="27" spans="1:20" ht="111" customHeight="1" x14ac:dyDescent="0.2">
      <c r="A27" s="218"/>
      <c r="B27" s="538"/>
      <c r="C27" s="287" t="s">
        <v>187</v>
      </c>
      <c r="D27" s="288" t="s">
        <v>58</v>
      </c>
      <c r="E27" s="289" t="s">
        <v>188</v>
      </c>
      <c r="F27" s="290">
        <v>1</v>
      </c>
      <c r="G27" s="37">
        <v>1</v>
      </c>
      <c r="H27" s="35"/>
      <c r="I27" s="237">
        <f t="shared" ref="I27:I30" si="12">(G27/F27)*100</f>
        <v>100</v>
      </c>
      <c r="J27" s="48">
        <v>4</v>
      </c>
      <c r="K27" s="37">
        <v>1</v>
      </c>
      <c r="L27" s="299">
        <f t="shared" ref="L27:L30" si="13">(K27/J27)*100</f>
        <v>25</v>
      </c>
      <c r="M27" s="541"/>
      <c r="N27" s="523"/>
      <c r="O27" s="523"/>
      <c r="P27" s="523"/>
      <c r="Q27" s="523"/>
      <c r="R27" s="545"/>
      <c r="S27" s="302"/>
      <c r="T27" s="261" t="s">
        <v>196</v>
      </c>
    </row>
    <row r="28" spans="1:20" ht="43.5" customHeight="1" x14ac:dyDescent="0.2">
      <c r="A28" s="218"/>
      <c r="B28" s="538"/>
      <c r="C28" s="287" t="s">
        <v>189</v>
      </c>
      <c r="D28" s="288" t="s">
        <v>13</v>
      </c>
      <c r="E28" s="289" t="s">
        <v>190</v>
      </c>
      <c r="F28" s="290"/>
      <c r="G28" s="37"/>
      <c r="H28" s="35"/>
      <c r="I28" s="237"/>
      <c r="J28" s="48">
        <v>1</v>
      </c>
      <c r="K28" s="37"/>
      <c r="L28" s="299">
        <f t="shared" si="13"/>
        <v>0</v>
      </c>
      <c r="M28" s="541"/>
      <c r="N28" s="523"/>
      <c r="O28" s="523"/>
      <c r="P28" s="523"/>
      <c r="Q28" s="523"/>
      <c r="R28" s="545"/>
      <c r="S28" s="303"/>
      <c r="T28" s="261" t="s">
        <v>196</v>
      </c>
    </row>
    <row r="29" spans="1:20" ht="174" customHeight="1" x14ac:dyDescent="0.2">
      <c r="A29" s="218"/>
      <c r="B29" s="538"/>
      <c r="C29" s="287" t="s">
        <v>191</v>
      </c>
      <c r="D29" s="288" t="s">
        <v>58</v>
      </c>
      <c r="E29" s="289" t="s">
        <v>192</v>
      </c>
      <c r="F29" s="290">
        <v>1</v>
      </c>
      <c r="G29" s="37">
        <v>1</v>
      </c>
      <c r="H29" s="35"/>
      <c r="I29" s="237">
        <f t="shared" si="12"/>
        <v>100</v>
      </c>
      <c r="J29" s="48">
        <v>5</v>
      </c>
      <c r="K29" s="37">
        <v>1</v>
      </c>
      <c r="L29" s="299">
        <f t="shared" si="13"/>
        <v>20</v>
      </c>
      <c r="M29" s="541"/>
      <c r="N29" s="523"/>
      <c r="O29" s="523"/>
      <c r="P29" s="523"/>
      <c r="Q29" s="523"/>
      <c r="R29" s="545"/>
      <c r="S29" s="303"/>
      <c r="T29" s="261" t="s">
        <v>196</v>
      </c>
    </row>
    <row r="30" spans="1:20" ht="85.5" customHeight="1" thickBot="1" x14ac:dyDescent="0.25">
      <c r="A30" s="218"/>
      <c r="B30" s="539"/>
      <c r="C30" s="293" t="s">
        <v>193</v>
      </c>
      <c r="D30" s="294" t="s">
        <v>13</v>
      </c>
      <c r="E30" s="295" t="s">
        <v>194</v>
      </c>
      <c r="F30" s="296">
        <v>1</v>
      </c>
      <c r="G30" s="283">
        <v>1</v>
      </c>
      <c r="H30" s="66"/>
      <c r="I30" s="297">
        <f t="shared" si="12"/>
        <v>100</v>
      </c>
      <c r="J30" s="45">
        <v>4</v>
      </c>
      <c r="K30" s="283">
        <v>1</v>
      </c>
      <c r="L30" s="300">
        <f t="shared" si="13"/>
        <v>25</v>
      </c>
      <c r="M30" s="542"/>
      <c r="N30" s="543"/>
      <c r="O30" s="543"/>
      <c r="P30" s="543"/>
      <c r="Q30" s="543"/>
      <c r="R30" s="546"/>
      <c r="S30" s="304"/>
      <c r="T30" s="261" t="s">
        <v>392</v>
      </c>
    </row>
    <row r="31" spans="1:20" ht="18.75" thickBot="1" x14ac:dyDescent="0.25">
      <c r="A31" s="218"/>
      <c r="B31" s="111"/>
      <c r="C31" s="532" t="s">
        <v>51</v>
      </c>
      <c r="D31" s="532"/>
      <c r="E31" s="532"/>
      <c r="F31" s="93">
        <v>300</v>
      </c>
      <c r="G31" s="282">
        <f>(I31/F31)</f>
        <v>1</v>
      </c>
      <c r="H31" s="93"/>
      <c r="I31" s="51">
        <f>SUM(I26:I30)</f>
        <v>300</v>
      </c>
      <c r="J31" s="93">
        <v>500</v>
      </c>
      <c r="K31" s="282">
        <f>(L31/J31)</f>
        <v>0.14000000000000001</v>
      </c>
      <c r="L31" s="93">
        <f>SUM(L26:L30)</f>
        <v>70</v>
      </c>
      <c r="M31" s="112"/>
      <c r="N31" s="112"/>
      <c r="O31" s="112"/>
      <c r="P31" s="112"/>
      <c r="Q31" s="112"/>
      <c r="R31" s="112"/>
      <c r="S31" s="113"/>
      <c r="T31" s="21"/>
    </row>
    <row r="32" spans="1:20" x14ac:dyDescent="0.2">
      <c r="A32" s="218"/>
    </row>
  </sheetData>
  <mergeCells count="43">
    <mergeCell ref="O20:O23"/>
    <mergeCell ref="P20:P23"/>
    <mergeCell ref="B2:S2"/>
    <mergeCell ref="B3:S3"/>
    <mergeCell ref="B6:S6"/>
    <mergeCell ref="C4:L4"/>
    <mergeCell ref="S4:S5"/>
    <mergeCell ref="B4:B5"/>
    <mergeCell ref="M4:R4"/>
    <mergeCell ref="Q15:Q17"/>
    <mergeCell ref="R15:R17"/>
    <mergeCell ref="O7:O12"/>
    <mergeCell ref="Q7:Q12"/>
    <mergeCell ref="B14:S14"/>
    <mergeCell ref="B15:B18"/>
    <mergeCell ref="M15:M17"/>
    <mergeCell ref="C31:E31"/>
    <mergeCell ref="C24:E24"/>
    <mergeCell ref="B19:S19"/>
    <mergeCell ref="B26:B30"/>
    <mergeCell ref="M26:M30"/>
    <mergeCell ref="N26:N30"/>
    <mergeCell ref="O26:O30"/>
    <mergeCell ref="B25:S25"/>
    <mergeCell ref="P26:P30"/>
    <mergeCell ref="Q26:Q30"/>
    <mergeCell ref="R26:R30"/>
    <mergeCell ref="B20:B23"/>
    <mergeCell ref="Q20:Q23"/>
    <mergeCell ref="R20:R23"/>
    <mergeCell ref="M20:M23"/>
    <mergeCell ref="N20:N23"/>
    <mergeCell ref="N15:N17"/>
    <mergeCell ref="R7:R12"/>
    <mergeCell ref="B7:B13"/>
    <mergeCell ref="P7:P12"/>
    <mergeCell ref="C18:E18"/>
    <mergeCell ref="O15:O17"/>
    <mergeCell ref="P15:P17"/>
    <mergeCell ref="N7:N12"/>
    <mergeCell ref="C9:C10"/>
    <mergeCell ref="C13:E13"/>
    <mergeCell ref="M7:M12"/>
  </mergeCells>
  <phoneticPr fontId="0" type="noConversion"/>
  <printOptions horizontalCentered="1" verticalCentered="1"/>
  <pageMargins left="0.19685039370078741" right="0.19685039370078741" top="0.19685039370078741" bottom="0.98425196850393704" header="0.19685039370078741" footer="0"/>
  <pageSetup scale="38" orientation="landscape" horizontalDpi="300" verticalDpi="300" r:id="rId1"/>
  <headerFooter alignWithMargins="0"/>
  <rowBreaks count="1" manualBreakCount="1">
    <brk id="18" min="1" max="1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H23"/>
  <sheetViews>
    <sheetView workbookViewId="0">
      <selection activeCell="I20" sqref="I20"/>
    </sheetView>
  </sheetViews>
  <sheetFormatPr baseColWidth="10" defaultRowHeight="12.75" x14ac:dyDescent="0.2"/>
  <cols>
    <col min="2" max="2" width="24.140625" customWidth="1"/>
    <col min="3" max="3" width="12" bestFit="1" customWidth="1"/>
    <col min="4" max="4" width="15" customWidth="1"/>
    <col min="5" max="5" width="12.5703125" customWidth="1"/>
  </cols>
  <sheetData>
    <row r="6" spans="2:8" ht="13.5" thickBot="1" x14ac:dyDescent="0.25"/>
    <row r="7" spans="2:8" ht="26.25" thickBot="1" x14ac:dyDescent="0.25">
      <c r="B7" s="133">
        <v>26150000000</v>
      </c>
      <c r="C7" s="134" t="s">
        <v>150</v>
      </c>
      <c r="D7" s="135" t="s">
        <v>151</v>
      </c>
      <c r="E7" t="e">
        <f>(B8/D7)*100</f>
        <v>#VALUE!</v>
      </c>
      <c r="H7" s="7" t="s">
        <v>153</v>
      </c>
    </row>
    <row r="8" spans="2:8" ht="26.25" thickBot="1" x14ac:dyDescent="0.25">
      <c r="B8" s="136">
        <v>14967124313.09</v>
      </c>
      <c r="C8" s="137" t="s">
        <v>152</v>
      </c>
      <c r="D8" s="138">
        <v>1</v>
      </c>
      <c r="E8">
        <f t="shared" ref="E8:E9" si="0">(B9/D8)*100</f>
        <v>0</v>
      </c>
      <c r="H8" s="141">
        <v>19.3</v>
      </c>
    </row>
    <row r="9" spans="2:8" x14ac:dyDescent="0.2">
      <c r="E9" t="e">
        <f t="shared" si="0"/>
        <v>#DIV/0!</v>
      </c>
      <c r="H9" s="141">
        <v>19.7</v>
      </c>
    </row>
    <row r="10" spans="2:8" x14ac:dyDescent="0.2">
      <c r="B10">
        <v>14967124313.09</v>
      </c>
      <c r="C10">
        <v>32331905618.540001</v>
      </c>
      <c r="E10">
        <f>(B10/C10)*100</f>
        <v>46.292119275850666</v>
      </c>
      <c r="H10" s="141">
        <v>19.600000000000001</v>
      </c>
    </row>
    <row r="11" spans="2:8" ht="13.5" thickBot="1" x14ac:dyDescent="0.25">
      <c r="E11" t="e">
        <f t="shared" ref="E11:E23" si="1">(B11/C11)*100</f>
        <v>#DIV/0!</v>
      </c>
      <c r="H11" s="141">
        <v>19.8</v>
      </c>
    </row>
    <row r="12" spans="2:8" ht="13.5" thickBot="1" x14ac:dyDescent="0.25">
      <c r="B12" s="132">
        <v>250000000</v>
      </c>
      <c r="E12" t="e">
        <f t="shared" si="1"/>
        <v>#DIV/0!</v>
      </c>
      <c r="H12" s="141">
        <v>19.3</v>
      </c>
    </row>
    <row r="13" spans="2:8" ht="13.5" thickBot="1" x14ac:dyDescent="0.25">
      <c r="B13" s="139">
        <v>129953326.33</v>
      </c>
      <c r="E13" t="e">
        <f t="shared" si="1"/>
        <v>#DIV/0!</v>
      </c>
      <c r="H13" s="142">
        <f>SUM(H8:H12)</f>
        <v>97.7</v>
      </c>
    </row>
    <row r="14" spans="2:8" x14ac:dyDescent="0.2">
      <c r="B14">
        <v>250000000</v>
      </c>
      <c r="C14">
        <v>129953326.33</v>
      </c>
      <c r="E14">
        <f t="shared" si="1"/>
        <v>192.37676099583376</v>
      </c>
    </row>
    <row r="15" spans="2:8" x14ac:dyDescent="0.2">
      <c r="B15">
        <v>129953326.33</v>
      </c>
      <c r="C15">
        <v>250000000</v>
      </c>
      <c r="E15">
        <f t="shared" si="1"/>
        <v>51.981330532000001</v>
      </c>
    </row>
    <row r="16" spans="2:8" x14ac:dyDescent="0.2">
      <c r="B16">
        <v>21263000000</v>
      </c>
      <c r="C16">
        <v>21263000000</v>
      </c>
      <c r="E16" s="105">
        <f t="shared" si="1"/>
        <v>100</v>
      </c>
    </row>
    <row r="17" spans="2:5" x14ac:dyDescent="0.2">
      <c r="B17">
        <v>2087000000</v>
      </c>
      <c r="C17">
        <v>8268905618.54</v>
      </c>
      <c r="E17" s="105">
        <f t="shared" si="1"/>
        <v>25.239131951399528</v>
      </c>
    </row>
    <row r="18" spans="2:5" x14ac:dyDescent="0.2">
      <c r="B18">
        <f>SUM(B16:B17)</f>
        <v>23350000000</v>
      </c>
      <c r="C18">
        <f>SUM(C16:C17)</f>
        <v>29531905618.540001</v>
      </c>
      <c r="E18" s="105">
        <f t="shared" si="1"/>
        <v>79.06702771439501</v>
      </c>
    </row>
    <row r="19" spans="2:5" x14ac:dyDescent="0.2">
      <c r="B19">
        <v>23350000000</v>
      </c>
      <c r="C19">
        <v>29531905619</v>
      </c>
      <c r="E19" s="105">
        <f t="shared" si="1"/>
        <v>79.067027713163441</v>
      </c>
    </row>
    <row r="20" spans="2:5" x14ac:dyDescent="0.2">
      <c r="B20">
        <v>29531905619</v>
      </c>
      <c r="C20">
        <v>29531905619</v>
      </c>
      <c r="E20" s="105">
        <f t="shared" si="1"/>
        <v>100</v>
      </c>
    </row>
    <row r="21" spans="2:5" x14ac:dyDescent="0.2">
      <c r="B21">
        <v>13033428241.540001</v>
      </c>
      <c r="C21">
        <v>29531905619</v>
      </c>
      <c r="E21" s="7">
        <f t="shared" si="1"/>
        <v>44.133380384212856</v>
      </c>
    </row>
    <row r="22" spans="2:5" x14ac:dyDescent="0.2">
      <c r="B22">
        <v>1796714745.22</v>
      </c>
      <c r="C22">
        <v>2150000000</v>
      </c>
      <c r="D22">
        <v>83.57</v>
      </c>
      <c r="E22" s="7">
        <f t="shared" si="1"/>
        <v>83.568127684651159</v>
      </c>
    </row>
    <row r="23" spans="2:5" x14ac:dyDescent="0.2">
      <c r="B23" s="140">
        <v>7028000</v>
      </c>
      <c r="C23">
        <v>400000000</v>
      </c>
      <c r="E23" s="105">
        <f t="shared" si="1"/>
        <v>1.7569999999999999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32"/>
  <sheetViews>
    <sheetView view="pageBreakPreview" topLeftCell="A4" zoomScale="62" zoomScaleNormal="60" zoomScaleSheetLayoutView="62" workbookViewId="0">
      <selection activeCell="F7" sqref="F7"/>
    </sheetView>
  </sheetViews>
  <sheetFormatPr baseColWidth="10" defaultRowHeight="12.75" x14ac:dyDescent="0.2"/>
  <cols>
    <col min="1" max="1" width="3.85546875" customWidth="1"/>
    <col min="2" max="2" width="24.7109375" customWidth="1"/>
    <col min="3" max="3" width="65.7109375" customWidth="1"/>
    <col min="4" max="4" width="18.5703125" customWidth="1"/>
    <col min="5" max="5" width="85" customWidth="1"/>
    <col min="6" max="6" width="9.85546875" customWidth="1"/>
    <col min="7" max="7" width="13.7109375" customWidth="1"/>
    <col min="8" max="8" width="10.85546875" customWidth="1"/>
    <col min="9" max="9" width="4" customWidth="1"/>
    <col min="10" max="10" width="9.140625" customWidth="1"/>
    <col min="11" max="11" width="11.5703125" customWidth="1"/>
    <col min="12" max="12" width="9.42578125" customWidth="1"/>
    <col min="13" max="13" width="7.140625" bestFit="1" customWidth="1"/>
    <col min="14" max="14" width="5" customWidth="1"/>
    <col min="15" max="16" width="6.7109375" customWidth="1"/>
    <col min="17" max="17" width="5.42578125" customWidth="1"/>
    <col min="18" max="18" width="5" customWidth="1"/>
    <col min="19" max="19" width="7.140625" customWidth="1"/>
    <col min="20" max="20" width="14.42578125" customWidth="1"/>
    <col min="21" max="21" width="12.7109375" bestFit="1" customWidth="1"/>
    <col min="22" max="22" width="40.28515625" customWidth="1"/>
  </cols>
  <sheetData>
    <row r="2" spans="2:22" ht="31.5" customHeight="1" x14ac:dyDescent="0.2">
      <c r="B2" s="590" t="s">
        <v>154</v>
      </c>
      <c r="C2" s="591"/>
      <c r="D2" s="591"/>
      <c r="E2" s="591"/>
      <c r="F2" s="591"/>
      <c r="G2" s="591"/>
      <c r="H2" s="591"/>
      <c r="I2" s="591"/>
      <c r="J2" s="591"/>
      <c r="K2" s="591"/>
      <c r="L2" s="591"/>
      <c r="M2" s="591"/>
      <c r="N2" s="591"/>
      <c r="O2" s="591"/>
      <c r="P2" s="591"/>
      <c r="Q2" s="591"/>
      <c r="R2" s="591"/>
      <c r="S2" s="591"/>
      <c r="T2" s="591"/>
    </row>
    <row r="3" spans="2:22" ht="16.5" customHeight="1" thickBot="1" x14ac:dyDescent="0.25">
      <c r="B3" s="590" t="s">
        <v>401</v>
      </c>
      <c r="C3" s="591"/>
      <c r="D3" s="591"/>
      <c r="E3" s="591"/>
      <c r="F3" s="591"/>
      <c r="G3" s="591"/>
      <c r="H3" s="591"/>
      <c r="I3" s="591"/>
      <c r="J3" s="591"/>
      <c r="K3" s="591"/>
      <c r="L3" s="591"/>
      <c r="M3" s="591"/>
      <c r="N3" s="591"/>
      <c r="O3" s="591"/>
      <c r="P3" s="591"/>
      <c r="Q3" s="591"/>
      <c r="R3" s="591"/>
      <c r="S3" s="591"/>
      <c r="T3" s="591"/>
    </row>
    <row r="4" spans="2:22" ht="34.5" customHeight="1" thickBot="1" x14ac:dyDescent="0.25">
      <c r="B4" s="559" t="s">
        <v>157</v>
      </c>
      <c r="C4" s="550" t="s">
        <v>41</v>
      </c>
      <c r="D4" s="551"/>
      <c r="E4" s="551"/>
      <c r="F4" s="551"/>
      <c r="G4" s="551"/>
      <c r="H4" s="551"/>
      <c r="I4" s="551"/>
      <c r="J4" s="551"/>
      <c r="K4" s="556"/>
      <c r="L4" s="556"/>
      <c r="M4" s="556"/>
      <c r="N4" s="550" t="s">
        <v>31</v>
      </c>
      <c r="O4" s="551"/>
      <c r="P4" s="551"/>
      <c r="Q4" s="551"/>
      <c r="R4" s="551"/>
      <c r="S4" s="551"/>
      <c r="T4" s="557" t="s">
        <v>15</v>
      </c>
    </row>
    <row r="5" spans="2:22" ht="384" customHeight="1" thickBot="1" x14ac:dyDescent="0.25">
      <c r="B5" s="560"/>
      <c r="C5" s="106" t="s">
        <v>28</v>
      </c>
      <c r="D5" s="107" t="s">
        <v>29</v>
      </c>
      <c r="E5" s="106" t="s">
        <v>0</v>
      </c>
      <c r="F5" s="108" t="s">
        <v>17</v>
      </c>
      <c r="G5" s="108" t="s">
        <v>18</v>
      </c>
      <c r="H5" s="109" t="s">
        <v>19</v>
      </c>
      <c r="I5" s="108" t="s">
        <v>36</v>
      </c>
      <c r="J5" s="108" t="s">
        <v>217</v>
      </c>
      <c r="K5" s="108" t="s">
        <v>20</v>
      </c>
      <c r="L5" s="110" t="s">
        <v>21</v>
      </c>
      <c r="M5" s="108" t="s">
        <v>148</v>
      </c>
      <c r="N5" s="108" t="s">
        <v>16</v>
      </c>
      <c r="O5" s="109" t="s">
        <v>22</v>
      </c>
      <c r="P5" s="108" t="s">
        <v>23</v>
      </c>
      <c r="Q5" s="108" t="s">
        <v>32</v>
      </c>
      <c r="R5" s="109" t="s">
        <v>24</v>
      </c>
      <c r="S5" s="110" t="s">
        <v>25</v>
      </c>
      <c r="T5" s="558"/>
    </row>
    <row r="6" spans="2:22" ht="23.25" customHeight="1" thickBot="1" x14ac:dyDescent="0.25">
      <c r="B6" s="534" t="s">
        <v>48</v>
      </c>
      <c r="C6" s="535"/>
      <c r="D6" s="535"/>
      <c r="E6" s="535"/>
      <c r="F6" s="535"/>
      <c r="G6" s="535"/>
      <c r="H6" s="535"/>
      <c r="I6" s="535"/>
      <c r="J6" s="535"/>
      <c r="K6" s="535"/>
      <c r="L6" s="535"/>
      <c r="M6" s="535"/>
      <c r="N6" s="535"/>
      <c r="O6" s="535"/>
      <c r="P6" s="535"/>
      <c r="Q6" s="535"/>
      <c r="R6" s="535"/>
      <c r="S6" s="535"/>
      <c r="T6" s="536"/>
    </row>
    <row r="7" spans="2:22" ht="54" x14ac:dyDescent="0.2">
      <c r="B7" s="574" t="s">
        <v>49</v>
      </c>
      <c r="C7" s="308" t="s">
        <v>197</v>
      </c>
      <c r="D7" s="309" t="s">
        <v>33</v>
      </c>
      <c r="E7" s="276" t="s">
        <v>45</v>
      </c>
      <c r="F7" s="314">
        <v>220</v>
      </c>
      <c r="G7" s="26">
        <v>220</v>
      </c>
      <c r="H7" s="26">
        <f>(G7/F7)*100</f>
        <v>100</v>
      </c>
      <c r="I7" s="415"/>
      <c r="J7" s="416">
        <f>(360+70)</f>
        <v>430</v>
      </c>
      <c r="K7" s="26">
        <v>220</v>
      </c>
      <c r="L7" s="26">
        <f>(K7/J7)*100</f>
        <v>51.162790697674424</v>
      </c>
      <c r="M7" s="577"/>
      <c r="N7" s="565">
        <v>1967952551.98</v>
      </c>
      <c r="O7" s="565">
        <v>1967584199.01</v>
      </c>
      <c r="P7" s="571">
        <f>(O7/N7)*100</f>
        <v>99.981282426264315</v>
      </c>
      <c r="Q7" s="565">
        <v>8400000000</v>
      </c>
      <c r="R7" s="568">
        <f>+O7</f>
        <v>1967584199.01</v>
      </c>
      <c r="S7" s="571">
        <f>(R7/Q7)*100</f>
        <v>23.423621416785714</v>
      </c>
      <c r="T7" s="100" t="s">
        <v>216</v>
      </c>
      <c r="U7" s="7" t="s">
        <v>393</v>
      </c>
    </row>
    <row r="8" spans="2:22" ht="34.5" customHeight="1" x14ac:dyDescent="0.25">
      <c r="B8" s="575"/>
      <c r="C8" s="229" t="s">
        <v>198</v>
      </c>
      <c r="D8" s="310" t="s">
        <v>13</v>
      </c>
      <c r="E8" s="329" t="s">
        <v>199</v>
      </c>
      <c r="F8" s="315">
        <v>10000</v>
      </c>
      <c r="G8" s="315">
        <v>10000</v>
      </c>
      <c r="H8" s="215">
        <f t="shared" ref="H8:H15" si="0">(G8/F8)*100</f>
        <v>100</v>
      </c>
      <c r="I8" s="418"/>
      <c r="J8" s="22">
        <v>40000</v>
      </c>
      <c r="K8" s="315">
        <v>10000</v>
      </c>
      <c r="L8" s="215">
        <f t="shared" ref="L8:L19" si="1">(K8/J8)*100</f>
        <v>25</v>
      </c>
      <c r="M8" s="578"/>
      <c r="N8" s="566"/>
      <c r="O8" s="566"/>
      <c r="P8" s="572"/>
      <c r="Q8" s="566"/>
      <c r="R8" s="569"/>
      <c r="S8" s="572"/>
      <c r="T8" s="419"/>
      <c r="U8" s="7" t="s">
        <v>393</v>
      </c>
      <c r="V8" s="126"/>
    </row>
    <row r="9" spans="2:22" ht="27.75" customHeight="1" x14ac:dyDescent="0.25">
      <c r="B9" s="575"/>
      <c r="C9" s="592" t="s">
        <v>1</v>
      </c>
      <c r="D9" s="310" t="s">
        <v>13</v>
      </c>
      <c r="E9" s="329" t="s">
        <v>46</v>
      </c>
      <c r="F9" s="316">
        <v>40</v>
      </c>
      <c r="G9" s="22">
        <v>40</v>
      </c>
      <c r="H9" s="215">
        <f t="shared" si="0"/>
        <v>100</v>
      </c>
      <c r="I9" s="418"/>
      <c r="J9" s="22">
        <v>160</v>
      </c>
      <c r="K9" s="22">
        <v>40</v>
      </c>
      <c r="L9" s="215">
        <f t="shared" si="1"/>
        <v>25</v>
      </c>
      <c r="M9" s="578"/>
      <c r="N9" s="566"/>
      <c r="O9" s="566"/>
      <c r="P9" s="572"/>
      <c r="Q9" s="566"/>
      <c r="R9" s="569"/>
      <c r="S9" s="572"/>
      <c r="T9" s="419"/>
      <c r="U9" s="7" t="s">
        <v>393</v>
      </c>
    </row>
    <row r="10" spans="2:22" ht="27.75" customHeight="1" x14ac:dyDescent="0.25">
      <c r="B10" s="575"/>
      <c r="C10" s="592"/>
      <c r="D10" s="310" t="s">
        <v>33</v>
      </c>
      <c r="E10" s="329" t="s">
        <v>2</v>
      </c>
      <c r="F10" s="316">
        <v>10</v>
      </c>
      <c r="G10" s="22">
        <v>10</v>
      </c>
      <c r="H10" s="215">
        <f t="shared" si="0"/>
        <v>100</v>
      </c>
      <c r="I10" s="420"/>
      <c r="J10" s="22">
        <v>40</v>
      </c>
      <c r="K10" s="22">
        <v>10</v>
      </c>
      <c r="L10" s="215">
        <f t="shared" si="1"/>
        <v>25</v>
      </c>
      <c r="M10" s="578"/>
      <c r="N10" s="566"/>
      <c r="O10" s="566"/>
      <c r="P10" s="572"/>
      <c r="Q10" s="566"/>
      <c r="R10" s="569"/>
      <c r="S10" s="572"/>
      <c r="T10" s="419"/>
      <c r="U10" s="7" t="s">
        <v>393</v>
      </c>
    </row>
    <row r="11" spans="2:22" ht="60.75" customHeight="1" x14ac:dyDescent="0.25">
      <c r="B11" s="575"/>
      <c r="C11" s="326" t="s">
        <v>200</v>
      </c>
      <c r="D11" s="310" t="s">
        <v>14</v>
      </c>
      <c r="E11" s="329" t="s">
        <v>201</v>
      </c>
      <c r="F11" s="316">
        <v>100</v>
      </c>
      <c r="G11" s="22">
        <v>100</v>
      </c>
      <c r="H11" s="215">
        <f t="shared" si="0"/>
        <v>100</v>
      </c>
      <c r="I11" s="420"/>
      <c r="J11" s="22">
        <v>100</v>
      </c>
      <c r="K11" s="22">
        <v>100</v>
      </c>
      <c r="L11" s="215">
        <f t="shared" si="1"/>
        <v>100</v>
      </c>
      <c r="M11" s="578"/>
      <c r="N11" s="566"/>
      <c r="O11" s="566"/>
      <c r="P11" s="572"/>
      <c r="Q11" s="566"/>
      <c r="R11" s="569"/>
      <c r="S11" s="572"/>
      <c r="T11" s="419"/>
      <c r="U11" s="7" t="s">
        <v>393</v>
      </c>
    </row>
    <row r="12" spans="2:22" ht="48.75" customHeight="1" x14ac:dyDescent="0.25">
      <c r="B12" s="575"/>
      <c r="C12" s="592" t="s">
        <v>202</v>
      </c>
      <c r="D12" s="312" t="s">
        <v>12</v>
      </c>
      <c r="E12" s="329" t="s">
        <v>203</v>
      </c>
      <c r="F12" s="234"/>
      <c r="G12" s="417"/>
      <c r="H12" s="215"/>
      <c r="I12" s="420"/>
      <c r="J12" s="22">
        <v>3</v>
      </c>
      <c r="K12" s="215">
        <v>0</v>
      </c>
      <c r="L12" s="215">
        <f t="shared" si="1"/>
        <v>0</v>
      </c>
      <c r="M12" s="578"/>
      <c r="N12" s="566"/>
      <c r="O12" s="566"/>
      <c r="P12" s="572"/>
      <c r="Q12" s="566"/>
      <c r="R12" s="569"/>
      <c r="S12" s="572"/>
      <c r="T12" s="419"/>
      <c r="U12" s="7" t="s">
        <v>394</v>
      </c>
    </row>
    <row r="13" spans="2:22" ht="45.75" customHeight="1" x14ac:dyDescent="0.25">
      <c r="B13" s="575"/>
      <c r="C13" s="592"/>
      <c r="D13" s="310" t="s">
        <v>33</v>
      </c>
      <c r="E13" s="329" t="s">
        <v>204</v>
      </c>
      <c r="F13" s="234"/>
      <c r="G13" s="417"/>
      <c r="H13" s="215"/>
      <c r="I13" s="418"/>
      <c r="J13" s="22">
        <v>75</v>
      </c>
      <c r="K13" s="215">
        <v>0</v>
      </c>
      <c r="L13" s="215">
        <f t="shared" si="1"/>
        <v>0</v>
      </c>
      <c r="M13" s="578"/>
      <c r="N13" s="566"/>
      <c r="O13" s="566"/>
      <c r="P13" s="572"/>
      <c r="Q13" s="566"/>
      <c r="R13" s="569"/>
      <c r="S13" s="572"/>
      <c r="T13" s="421"/>
      <c r="U13" s="7" t="s">
        <v>394</v>
      </c>
    </row>
    <row r="14" spans="2:22" ht="54" customHeight="1" x14ac:dyDescent="0.2">
      <c r="B14" s="575"/>
      <c r="C14" s="593" t="s">
        <v>399</v>
      </c>
      <c r="D14" s="312" t="s">
        <v>14</v>
      </c>
      <c r="E14" s="310" t="s">
        <v>205</v>
      </c>
      <c r="F14" s="234"/>
      <c r="G14" s="417"/>
      <c r="H14" s="215"/>
      <c r="I14" s="420"/>
      <c r="J14" s="22">
        <v>100</v>
      </c>
      <c r="K14" s="215">
        <v>0</v>
      </c>
      <c r="L14" s="215">
        <f t="shared" si="1"/>
        <v>0</v>
      </c>
      <c r="M14" s="578"/>
      <c r="N14" s="566"/>
      <c r="O14" s="566"/>
      <c r="P14" s="572"/>
      <c r="Q14" s="566"/>
      <c r="R14" s="569"/>
      <c r="S14" s="572"/>
      <c r="T14" s="580"/>
      <c r="U14" s="7" t="s">
        <v>394</v>
      </c>
    </row>
    <row r="15" spans="2:22" ht="41.25" customHeight="1" x14ac:dyDescent="0.2">
      <c r="B15" s="575"/>
      <c r="C15" s="593"/>
      <c r="D15" s="312" t="s">
        <v>14</v>
      </c>
      <c r="E15" s="310" t="s">
        <v>206</v>
      </c>
      <c r="F15" s="234">
        <v>100</v>
      </c>
      <c r="G15" s="22">
        <v>100</v>
      </c>
      <c r="H15" s="215">
        <f t="shared" si="0"/>
        <v>100</v>
      </c>
      <c r="I15" s="420"/>
      <c r="J15" s="22">
        <v>100</v>
      </c>
      <c r="K15" s="22">
        <v>100</v>
      </c>
      <c r="L15" s="215">
        <f t="shared" si="1"/>
        <v>100</v>
      </c>
      <c r="M15" s="578"/>
      <c r="N15" s="566"/>
      <c r="O15" s="566"/>
      <c r="P15" s="572"/>
      <c r="Q15" s="566"/>
      <c r="R15" s="569"/>
      <c r="S15" s="572"/>
      <c r="T15" s="580"/>
      <c r="U15" s="7" t="s">
        <v>394</v>
      </c>
    </row>
    <row r="16" spans="2:22" ht="60.75" customHeight="1" x14ac:dyDescent="0.25">
      <c r="B16" s="575"/>
      <c r="C16" s="330" t="s">
        <v>207</v>
      </c>
      <c r="D16" s="310" t="s">
        <v>58</v>
      </c>
      <c r="E16" s="310" t="s">
        <v>208</v>
      </c>
      <c r="F16" s="234"/>
      <c r="G16" s="417"/>
      <c r="H16" s="215"/>
      <c r="I16" s="420"/>
      <c r="J16" s="22">
        <v>3</v>
      </c>
      <c r="K16" s="215">
        <v>0</v>
      </c>
      <c r="L16" s="215">
        <f t="shared" si="1"/>
        <v>0</v>
      </c>
      <c r="M16" s="578"/>
      <c r="N16" s="566"/>
      <c r="O16" s="566"/>
      <c r="P16" s="572"/>
      <c r="Q16" s="566"/>
      <c r="R16" s="569"/>
      <c r="S16" s="572"/>
      <c r="T16" s="421"/>
      <c r="U16" s="7" t="s">
        <v>393</v>
      </c>
    </row>
    <row r="17" spans="2:22" ht="41.25" customHeight="1" x14ac:dyDescent="0.25">
      <c r="B17" s="575"/>
      <c r="C17" s="330" t="s">
        <v>209</v>
      </c>
      <c r="D17" s="310" t="s">
        <v>210</v>
      </c>
      <c r="E17" s="326" t="s">
        <v>211</v>
      </c>
      <c r="F17" s="234"/>
      <c r="G17" s="417"/>
      <c r="H17" s="215"/>
      <c r="I17" s="420"/>
      <c r="J17" s="22">
        <v>1</v>
      </c>
      <c r="K17" s="215">
        <v>0</v>
      </c>
      <c r="L17" s="215">
        <f t="shared" si="1"/>
        <v>0</v>
      </c>
      <c r="M17" s="578"/>
      <c r="N17" s="566"/>
      <c r="O17" s="566"/>
      <c r="P17" s="572"/>
      <c r="Q17" s="566"/>
      <c r="R17" s="569"/>
      <c r="S17" s="572"/>
      <c r="T17" s="421"/>
      <c r="U17" s="7" t="s">
        <v>393</v>
      </c>
    </row>
    <row r="18" spans="2:22" ht="34.5" customHeight="1" x14ac:dyDescent="0.35">
      <c r="B18" s="575"/>
      <c r="C18" s="330" t="s">
        <v>212</v>
      </c>
      <c r="D18" s="310" t="s">
        <v>13</v>
      </c>
      <c r="E18" s="329" t="s">
        <v>213</v>
      </c>
      <c r="F18" s="234"/>
      <c r="G18" s="417"/>
      <c r="H18" s="215"/>
      <c r="I18" s="420"/>
      <c r="J18" s="22">
        <v>2</v>
      </c>
      <c r="K18" s="215">
        <v>0</v>
      </c>
      <c r="L18" s="215">
        <f t="shared" si="1"/>
        <v>0</v>
      </c>
      <c r="M18" s="578"/>
      <c r="N18" s="566"/>
      <c r="O18" s="566"/>
      <c r="P18" s="572"/>
      <c r="Q18" s="566"/>
      <c r="R18" s="569"/>
      <c r="S18" s="572"/>
      <c r="T18" s="422"/>
      <c r="U18" s="7" t="s">
        <v>393</v>
      </c>
      <c r="V18" s="127"/>
    </row>
    <row r="19" spans="2:22" ht="83.25" customHeight="1" thickBot="1" x14ac:dyDescent="0.3">
      <c r="B19" s="576"/>
      <c r="C19" s="278" t="s">
        <v>214</v>
      </c>
      <c r="D19" s="414" t="s">
        <v>13</v>
      </c>
      <c r="E19" s="398" t="s">
        <v>215</v>
      </c>
      <c r="F19" s="235"/>
      <c r="G19" s="423"/>
      <c r="H19" s="424"/>
      <c r="I19" s="425"/>
      <c r="J19" s="63">
        <v>3</v>
      </c>
      <c r="K19" s="424">
        <v>0</v>
      </c>
      <c r="L19" s="424">
        <f t="shared" si="1"/>
        <v>0</v>
      </c>
      <c r="M19" s="579"/>
      <c r="N19" s="567"/>
      <c r="O19" s="567"/>
      <c r="P19" s="573"/>
      <c r="Q19" s="567"/>
      <c r="R19" s="570"/>
      <c r="S19" s="573"/>
      <c r="T19" s="426"/>
      <c r="U19" s="7" t="s">
        <v>393</v>
      </c>
    </row>
    <row r="20" spans="2:22" ht="35.25" customHeight="1" thickBot="1" x14ac:dyDescent="0.25">
      <c r="B20" s="408"/>
      <c r="C20" s="532" t="s">
        <v>51</v>
      </c>
      <c r="D20" s="532"/>
      <c r="E20" s="532"/>
      <c r="F20" s="61">
        <v>600</v>
      </c>
      <c r="G20" s="125">
        <f>(H20/F20)*100</f>
        <v>100</v>
      </c>
      <c r="H20" s="102">
        <f>SUM(H7:H19)</f>
        <v>600</v>
      </c>
      <c r="I20" s="102"/>
      <c r="J20" s="102">
        <v>1300</v>
      </c>
      <c r="K20" s="125">
        <f>(L20/J20)*100</f>
        <v>25.089445438282649</v>
      </c>
      <c r="L20" s="102">
        <f>SUM(L7:L19)</f>
        <v>326.16279069767444</v>
      </c>
      <c r="M20" s="409"/>
      <c r="N20" s="410"/>
      <c r="O20" s="410"/>
      <c r="P20" s="411"/>
      <c r="Q20" s="412"/>
      <c r="R20" s="412"/>
      <c r="S20" s="413"/>
      <c r="T20" s="114"/>
    </row>
    <row r="21" spans="2:22" ht="18" customHeight="1" thickBot="1" x14ac:dyDescent="0.25">
      <c r="B21" s="581" t="s">
        <v>48</v>
      </c>
      <c r="C21" s="582"/>
      <c r="D21" s="582"/>
      <c r="E21" s="582"/>
      <c r="F21" s="582"/>
      <c r="G21" s="582"/>
      <c r="H21" s="582"/>
      <c r="I21" s="582"/>
      <c r="J21" s="582"/>
      <c r="K21" s="582"/>
      <c r="L21" s="582"/>
      <c r="M21" s="582"/>
      <c r="N21" s="582"/>
      <c r="O21" s="582"/>
      <c r="P21" s="582"/>
      <c r="Q21" s="582"/>
      <c r="R21" s="582"/>
      <c r="S21" s="582"/>
      <c r="T21" s="583"/>
    </row>
    <row r="22" spans="2:22" ht="65.25" customHeight="1" thickBot="1" x14ac:dyDescent="0.3">
      <c r="B22" s="574" t="s">
        <v>50</v>
      </c>
      <c r="C22" s="262" t="s">
        <v>218</v>
      </c>
      <c r="D22" s="263" t="s">
        <v>210</v>
      </c>
      <c r="E22" s="264" t="s">
        <v>219</v>
      </c>
      <c r="F22" s="322"/>
      <c r="G22" s="44"/>
      <c r="H22" s="44"/>
      <c r="I22" s="44"/>
      <c r="J22" s="427">
        <v>1</v>
      </c>
      <c r="K22" s="44"/>
      <c r="L22" s="44">
        <f t="shared" ref="L22" si="2">(K22/J22)*100</f>
        <v>0</v>
      </c>
      <c r="M22" s="584"/>
      <c r="N22" s="597">
        <v>873335882.78999996</v>
      </c>
      <c r="O22" s="587">
        <v>873332893.89999998</v>
      </c>
      <c r="P22" s="594">
        <f>(O22/N22)*100</f>
        <v>99.999657761686095</v>
      </c>
      <c r="Q22" s="597">
        <v>4600000000</v>
      </c>
      <c r="R22" s="587">
        <f>+O22</f>
        <v>873332893.89999998</v>
      </c>
      <c r="S22" s="594">
        <f>(R22/Q22)*100</f>
        <v>18.985497693478258</v>
      </c>
      <c r="T22" s="317"/>
      <c r="U22" s="7" t="s">
        <v>400</v>
      </c>
    </row>
    <row r="23" spans="2:22" ht="42" customHeight="1" thickBot="1" x14ac:dyDescent="0.3">
      <c r="B23" s="575"/>
      <c r="C23" s="265" t="s">
        <v>220</v>
      </c>
      <c r="D23" s="266" t="s">
        <v>13</v>
      </c>
      <c r="E23" s="238" t="s">
        <v>221</v>
      </c>
      <c r="F23" s="323">
        <v>1</v>
      </c>
      <c r="G23" s="48">
        <v>1</v>
      </c>
      <c r="H23" s="44">
        <f>(G23/F23)*100</f>
        <v>100</v>
      </c>
      <c r="I23" s="48"/>
      <c r="J23" s="427">
        <v>4</v>
      </c>
      <c r="K23" s="48">
        <v>1</v>
      </c>
      <c r="L23" s="48">
        <f>(K23/J23)*100</f>
        <v>25</v>
      </c>
      <c r="M23" s="585"/>
      <c r="N23" s="598"/>
      <c r="O23" s="588"/>
      <c r="P23" s="595"/>
      <c r="Q23" s="598"/>
      <c r="R23" s="588"/>
      <c r="S23" s="595"/>
      <c r="T23" s="428"/>
      <c r="U23" s="7" t="s">
        <v>400</v>
      </c>
    </row>
    <row r="24" spans="2:22" ht="63.75" customHeight="1" thickBot="1" x14ac:dyDescent="0.3">
      <c r="B24" s="575"/>
      <c r="C24" s="265" t="s">
        <v>222</v>
      </c>
      <c r="D24" s="288" t="s">
        <v>14</v>
      </c>
      <c r="E24" s="266" t="s">
        <v>223</v>
      </c>
      <c r="F24" s="324">
        <v>25</v>
      </c>
      <c r="G24" s="48">
        <v>25</v>
      </c>
      <c r="H24" s="44">
        <f t="shared" ref="H24:H31" si="3">(G24/F24)*100</f>
        <v>100</v>
      </c>
      <c r="I24" s="48"/>
      <c r="J24" s="427">
        <v>100</v>
      </c>
      <c r="K24" s="48">
        <v>25</v>
      </c>
      <c r="L24" s="48">
        <f t="shared" ref="L24:L31" si="4">(K24/J24)*100</f>
        <v>25</v>
      </c>
      <c r="M24" s="585"/>
      <c r="N24" s="598"/>
      <c r="O24" s="588"/>
      <c r="P24" s="595"/>
      <c r="Q24" s="598"/>
      <c r="R24" s="588"/>
      <c r="S24" s="595"/>
      <c r="T24" s="428"/>
      <c r="U24" s="7" t="s">
        <v>400</v>
      </c>
    </row>
    <row r="25" spans="2:22" ht="45" customHeight="1" thickBot="1" x14ac:dyDescent="0.3">
      <c r="B25" s="575"/>
      <c r="C25" s="265" t="s">
        <v>224</v>
      </c>
      <c r="D25" s="266" t="s">
        <v>14</v>
      </c>
      <c r="E25" s="266" t="s">
        <v>225</v>
      </c>
      <c r="F25" s="318">
        <v>100</v>
      </c>
      <c r="G25" s="48">
        <v>100</v>
      </c>
      <c r="H25" s="44">
        <f t="shared" si="3"/>
        <v>100</v>
      </c>
      <c r="I25" s="48"/>
      <c r="J25" s="427">
        <v>100</v>
      </c>
      <c r="K25" s="48">
        <v>100</v>
      </c>
      <c r="L25" s="48">
        <f t="shared" si="4"/>
        <v>100</v>
      </c>
      <c r="M25" s="585"/>
      <c r="N25" s="598"/>
      <c r="O25" s="588"/>
      <c r="P25" s="595"/>
      <c r="Q25" s="598"/>
      <c r="R25" s="588"/>
      <c r="S25" s="595"/>
      <c r="T25" s="428"/>
      <c r="U25" s="7" t="s">
        <v>400</v>
      </c>
    </row>
    <row r="26" spans="2:22" ht="37.5" customHeight="1" thickBot="1" x14ac:dyDescent="0.3">
      <c r="B26" s="575"/>
      <c r="C26" s="265" t="s">
        <v>226</v>
      </c>
      <c r="D26" s="266" t="s">
        <v>13</v>
      </c>
      <c r="E26" s="318" t="s">
        <v>227</v>
      </c>
      <c r="F26" s="323">
        <v>1</v>
      </c>
      <c r="G26" s="48">
        <v>1</v>
      </c>
      <c r="H26" s="44">
        <f t="shared" si="3"/>
        <v>100</v>
      </c>
      <c r="I26" s="48"/>
      <c r="J26" s="427">
        <v>1</v>
      </c>
      <c r="K26" s="48">
        <v>1</v>
      </c>
      <c r="L26" s="48">
        <f t="shared" si="4"/>
        <v>100</v>
      </c>
      <c r="M26" s="585"/>
      <c r="N26" s="598"/>
      <c r="O26" s="588"/>
      <c r="P26" s="595"/>
      <c r="Q26" s="598"/>
      <c r="R26" s="588"/>
      <c r="S26" s="595"/>
      <c r="T26" s="428"/>
      <c r="U26" s="7" t="s">
        <v>400</v>
      </c>
    </row>
    <row r="27" spans="2:22" ht="71.25" customHeight="1" thickBot="1" x14ac:dyDescent="0.3">
      <c r="B27" s="575"/>
      <c r="C27" s="265" t="s">
        <v>228</v>
      </c>
      <c r="D27" s="288" t="s">
        <v>13</v>
      </c>
      <c r="E27" s="238" t="s">
        <v>229</v>
      </c>
      <c r="F27" s="238"/>
      <c r="G27" s="48"/>
      <c r="H27" s="44"/>
      <c r="I27" s="48"/>
      <c r="J27" s="427">
        <v>3</v>
      </c>
      <c r="K27" s="48"/>
      <c r="L27" s="48">
        <f t="shared" si="4"/>
        <v>0</v>
      </c>
      <c r="M27" s="585"/>
      <c r="N27" s="598"/>
      <c r="O27" s="588"/>
      <c r="P27" s="595"/>
      <c r="Q27" s="598"/>
      <c r="R27" s="588"/>
      <c r="S27" s="595"/>
      <c r="T27" s="428"/>
      <c r="U27" s="7" t="s">
        <v>400</v>
      </c>
    </row>
    <row r="28" spans="2:22" ht="93" customHeight="1" thickBot="1" x14ac:dyDescent="0.3">
      <c r="B28" s="575"/>
      <c r="C28" s="265" t="s">
        <v>230</v>
      </c>
      <c r="D28" s="288" t="s">
        <v>13</v>
      </c>
      <c r="E28" s="238" t="s">
        <v>231</v>
      </c>
      <c r="F28" s="290">
        <v>1</v>
      </c>
      <c r="G28" s="48">
        <v>1</v>
      </c>
      <c r="H28" s="44">
        <f t="shared" si="3"/>
        <v>100</v>
      </c>
      <c r="I28" s="48"/>
      <c r="J28" s="427">
        <v>4</v>
      </c>
      <c r="K28" s="48">
        <v>1</v>
      </c>
      <c r="L28" s="48">
        <f t="shared" si="4"/>
        <v>25</v>
      </c>
      <c r="M28" s="585"/>
      <c r="N28" s="598"/>
      <c r="O28" s="588"/>
      <c r="P28" s="595"/>
      <c r="Q28" s="598"/>
      <c r="R28" s="588"/>
      <c r="S28" s="595"/>
      <c r="T28" s="428"/>
      <c r="U28" s="7" t="s">
        <v>400</v>
      </c>
    </row>
    <row r="29" spans="2:22" ht="45.75" customHeight="1" thickBot="1" x14ac:dyDescent="0.3">
      <c r="B29" s="575"/>
      <c r="C29" s="319" t="s">
        <v>232</v>
      </c>
      <c r="D29" s="288" t="s">
        <v>30</v>
      </c>
      <c r="E29" s="318" t="s">
        <v>233</v>
      </c>
      <c r="F29" s="324">
        <v>1</v>
      </c>
      <c r="G29" s="48">
        <v>1</v>
      </c>
      <c r="H29" s="44">
        <f t="shared" si="3"/>
        <v>100</v>
      </c>
      <c r="I29" s="429"/>
      <c r="J29" s="427">
        <v>4</v>
      </c>
      <c r="K29" s="48">
        <v>1</v>
      </c>
      <c r="L29" s="48">
        <f t="shared" si="4"/>
        <v>25</v>
      </c>
      <c r="M29" s="585"/>
      <c r="N29" s="598"/>
      <c r="O29" s="588"/>
      <c r="P29" s="595"/>
      <c r="Q29" s="598"/>
      <c r="R29" s="588"/>
      <c r="S29" s="595"/>
      <c r="T29" s="428"/>
      <c r="U29" s="7" t="s">
        <v>400</v>
      </c>
    </row>
    <row r="30" spans="2:22" ht="65.25" customHeight="1" thickBot="1" x14ac:dyDescent="0.3">
      <c r="B30" s="575"/>
      <c r="C30" s="319" t="s">
        <v>234</v>
      </c>
      <c r="D30" s="288" t="s">
        <v>30</v>
      </c>
      <c r="E30" s="318" t="s">
        <v>235</v>
      </c>
      <c r="F30" s="324">
        <v>1</v>
      </c>
      <c r="G30" s="48">
        <v>1</v>
      </c>
      <c r="H30" s="44">
        <f t="shared" si="3"/>
        <v>100</v>
      </c>
      <c r="I30" s="48"/>
      <c r="J30" s="427">
        <v>4</v>
      </c>
      <c r="K30" s="48">
        <v>1</v>
      </c>
      <c r="L30" s="48">
        <f t="shared" si="4"/>
        <v>25</v>
      </c>
      <c r="M30" s="585"/>
      <c r="N30" s="598"/>
      <c r="O30" s="588"/>
      <c r="P30" s="595"/>
      <c r="Q30" s="598"/>
      <c r="R30" s="588"/>
      <c r="S30" s="595"/>
      <c r="T30" s="430"/>
      <c r="U30" s="7" t="s">
        <v>400</v>
      </c>
    </row>
    <row r="31" spans="2:22" ht="27" customHeight="1" thickBot="1" x14ac:dyDescent="0.3">
      <c r="B31" s="576"/>
      <c r="C31" s="321" t="s">
        <v>236</v>
      </c>
      <c r="D31" s="294" t="s">
        <v>30</v>
      </c>
      <c r="E31" s="293" t="s">
        <v>47</v>
      </c>
      <c r="F31" s="325">
        <v>1</v>
      </c>
      <c r="G31" s="48">
        <v>1</v>
      </c>
      <c r="H31" s="44">
        <f t="shared" si="3"/>
        <v>100</v>
      </c>
      <c r="I31" s="45"/>
      <c r="J31" s="427">
        <v>4</v>
      </c>
      <c r="K31" s="48">
        <v>1</v>
      </c>
      <c r="L31" s="48">
        <f t="shared" si="4"/>
        <v>25</v>
      </c>
      <c r="M31" s="586"/>
      <c r="N31" s="599"/>
      <c r="O31" s="589"/>
      <c r="P31" s="596"/>
      <c r="Q31" s="599"/>
      <c r="R31" s="589"/>
      <c r="S31" s="596"/>
      <c r="T31" s="431"/>
      <c r="U31" s="7" t="s">
        <v>400</v>
      </c>
    </row>
    <row r="32" spans="2:22" ht="18.75" thickBot="1" x14ac:dyDescent="0.3">
      <c r="B32" s="320"/>
      <c r="C32" s="564" t="s">
        <v>51</v>
      </c>
      <c r="D32" s="564"/>
      <c r="E32" s="564"/>
      <c r="F32" s="102">
        <v>800</v>
      </c>
      <c r="G32" s="125">
        <f>(H32/F32)*100</f>
        <v>100</v>
      </c>
      <c r="H32" s="102">
        <f>SUM(H22:H31)</f>
        <v>800</v>
      </c>
      <c r="I32" s="102">
        <f>(+H32/F32)*100</f>
        <v>100</v>
      </c>
      <c r="J32" s="102">
        <v>1000</v>
      </c>
      <c r="K32" s="125">
        <f>(L32/J32)*100</f>
        <v>35</v>
      </c>
      <c r="L32" s="102">
        <f>SUM(L22:L31)</f>
        <v>350</v>
      </c>
      <c r="M32" s="64"/>
      <c r="N32" s="64"/>
      <c r="O32" s="64"/>
      <c r="P32" s="64"/>
      <c r="Q32" s="64"/>
      <c r="R32" s="64"/>
      <c r="S32" s="64"/>
      <c r="T32" s="114">
        <f>(+L32/J32)*100</f>
        <v>35</v>
      </c>
      <c r="U32" s="21"/>
    </row>
  </sheetData>
  <mergeCells count="30">
    <mergeCell ref="C12:C13"/>
    <mergeCell ref="C14:C15"/>
    <mergeCell ref="C9:C10"/>
    <mergeCell ref="S22:S31"/>
    <mergeCell ref="P22:P31"/>
    <mergeCell ref="O22:O31"/>
    <mergeCell ref="N22:N31"/>
    <mergeCell ref="Q22:Q31"/>
    <mergeCell ref="B2:T2"/>
    <mergeCell ref="B3:T3"/>
    <mergeCell ref="B4:B5"/>
    <mergeCell ref="N4:S4"/>
    <mergeCell ref="T4:T5"/>
    <mergeCell ref="C4:M4"/>
    <mergeCell ref="C32:E32"/>
    <mergeCell ref="B6:T6"/>
    <mergeCell ref="Q7:Q19"/>
    <mergeCell ref="R7:R19"/>
    <mergeCell ref="S7:S19"/>
    <mergeCell ref="N7:N19"/>
    <mergeCell ref="B7:B19"/>
    <mergeCell ref="O7:O19"/>
    <mergeCell ref="P7:P19"/>
    <mergeCell ref="M7:M19"/>
    <mergeCell ref="T14:T15"/>
    <mergeCell ref="B22:B31"/>
    <mergeCell ref="C20:E20"/>
    <mergeCell ref="B21:T21"/>
    <mergeCell ref="M22:M31"/>
    <mergeCell ref="R22:R31"/>
  </mergeCells>
  <phoneticPr fontId="0" type="noConversion"/>
  <printOptions horizontalCentered="1" verticalCentered="1"/>
  <pageMargins left="0.19685039370078741" right="0.19685039370078741" top="0.19685039370078741" bottom="0.19685039370078741" header="0" footer="0"/>
  <pageSetup scale="40" orientation="landscape" horizontalDpi="300" verticalDpi="300" r:id="rId1"/>
  <headerFooter alignWithMargins="0"/>
  <rowBreaks count="1" manualBreakCount="1">
    <brk id="20" min="1" max="1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38"/>
  <sheetViews>
    <sheetView view="pageBreakPreview" topLeftCell="A22" zoomScale="50" zoomScaleNormal="60" zoomScaleSheetLayoutView="50" workbookViewId="0">
      <selection activeCell="C17" sqref="C17"/>
    </sheetView>
  </sheetViews>
  <sheetFormatPr baseColWidth="10" defaultRowHeight="12.75" x14ac:dyDescent="0.2"/>
  <cols>
    <col min="1" max="1" width="5.42578125" customWidth="1"/>
    <col min="2" max="2" width="26.140625" customWidth="1"/>
    <col min="3" max="3" width="74.28515625" customWidth="1"/>
    <col min="4" max="4" width="24.42578125" customWidth="1"/>
    <col min="5" max="5" width="56.42578125" customWidth="1"/>
    <col min="6" max="6" width="8.5703125" customWidth="1"/>
    <col min="7" max="7" width="11" customWidth="1"/>
    <col min="8" max="8" width="13.42578125" customWidth="1"/>
    <col min="9" max="9" width="6.5703125" customWidth="1"/>
    <col min="10" max="10" width="9.7109375" customWidth="1"/>
    <col min="11" max="11" width="10" customWidth="1"/>
    <col min="12" max="12" width="8.7109375" customWidth="1"/>
    <col min="13" max="13" width="7" customWidth="1"/>
    <col min="14" max="14" width="6.42578125" customWidth="1"/>
    <col min="15" max="15" width="6.7109375" customWidth="1"/>
    <col min="16" max="16" width="3.85546875" customWidth="1"/>
    <col min="17" max="17" width="4" customWidth="1"/>
    <col min="18" max="18" width="6.42578125" customWidth="1"/>
    <col min="19" max="19" width="25.85546875" customWidth="1"/>
    <col min="20" max="20" width="30.7109375" customWidth="1"/>
    <col min="21" max="21" width="20.28515625" customWidth="1"/>
  </cols>
  <sheetData>
    <row r="1" spans="2:21" ht="15.75" x14ac:dyDescent="0.2">
      <c r="B1" s="590"/>
      <c r="C1" s="591"/>
      <c r="D1" s="591"/>
      <c r="E1" s="591"/>
      <c r="F1" s="591"/>
      <c r="G1" s="591"/>
      <c r="H1" s="591"/>
      <c r="I1" s="591"/>
      <c r="J1" s="591"/>
      <c r="K1" s="591"/>
      <c r="L1" s="591"/>
      <c r="M1" s="591"/>
      <c r="N1" s="591"/>
      <c r="O1" s="591"/>
      <c r="P1" s="591"/>
      <c r="Q1" s="591"/>
      <c r="R1" s="591"/>
      <c r="S1" s="591"/>
      <c r="T1" s="591"/>
    </row>
    <row r="2" spans="2:21" ht="45" customHeight="1" x14ac:dyDescent="0.2">
      <c r="B2" s="590" t="s">
        <v>154</v>
      </c>
      <c r="C2" s="591"/>
      <c r="D2" s="591"/>
      <c r="E2" s="591"/>
      <c r="F2" s="591"/>
      <c r="G2" s="591"/>
      <c r="H2" s="591"/>
      <c r="I2" s="591"/>
      <c r="J2" s="591"/>
      <c r="K2" s="591"/>
      <c r="L2" s="591"/>
      <c r="M2" s="591"/>
      <c r="N2" s="591"/>
      <c r="O2" s="591"/>
      <c r="P2" s="591"/>
      <c r="Q2" s="591"/>
      <c r="R2" s="591"/>
      <c r="S2" s="591"/>
      <c r="T2" s="216"/>
    </row>
    <row r="3" spans="2:21" ht="26.25" customHeight="1" thickBot="1" x14ac:dyDescent="0.25">
      <c r="B3" s="590" t="s">
        <v>401</v>
      </c>
      <c r="C3" s="591"/>
      <c r="D3" s="591"/>
      <c r="E3" s="591"/>
      <c r="F3" s="591"/>
      <c r="G3" s="591"/>
      <c r="H3" s="591"/>
      <c r="I3" s="591"/>
      <c r="J3" s="591"/>
      <c r="K3" s="591"/>
      <c r="L3" s="591"/>
      <c r="M3" s="591"/>
      <c r="N3" s="591"/>
      <c r="O3" s="591"/>
      <c r="P3" s="591"/>
      <c r="Q3" s="591"/>
      <c r="R3" s="591"/>
      <c r="S3" s="591"/>
      <c r="T3" s="217"/>
    </row>
    <row r="4" spans="2:21" s="2" customFormat="1" ht="57.75" customHeight="1" thickBot="1" x14ac:dyDescent="0.25">
      <c r="B4" s="559" t="s">
        <v>157</v>
      </c>
      <c r="C4" s="550" t="s">
        <v>41</v>
      </c>
      <c r="D4" s="551"/>
      <c r="E4" s="551"/>
      <c r="F4" s="551"/>
      <c r="G4" s="551"/>
      <c r="H4" s="551"/>
      <c r="I4" s="551"/>
      <c r="J4" s="551"/>
      <c r="K4" s="556"/>
      <c r="L4" s="556"/>
      <c r="M4" s="550" t="s">
        <v>31</v>
      </c>
      <c r="N4" s="551"/>
      <c r="O4" s="551"/>
      <c r="P4" s="551"/>
      <c r="Q4" s="551"/>
      <c r="R4" s="551"/>
      <c r="S4" s="557" t="s">
        <v>15</v>
      </c>
    </row>
    <row r="5" spans="2:21" s="2" customFormat="1" ht="306.75" customHeight="1" thickBot="1" x14ac:dyDescent="0.25">
      <c r="B5" s="560"/>
      <c r="C5" s="106" t="s">
        <v>28</v>
      </c>
      <c r="D5" s="107" t="s">
        <v>29</v>
      </c>
      <c r="E5" s="106" t="s">
        <v>0</v>
      </c>
      <c r="F5" s="108" t="s">
        <v>17</v>
      </c>
      <c r="G5" s="108" t="s">
        <v>18</v>
      </c>
      <c r="H5" s="109" t="s">
        <v>19</v>
      </c>
      <c r="I5" s="108" t="s">
        <v>36</v>
      </c>
      <c r="J5" s="108" t="s">
        <v>217</v>
      </c>
      <c r="K5" s="108" t="s">
        <v>20</v>
      </c>
      <c r="L5" s="110" t="s">
        <v>21</v>
      </c>
      <c r="M5" s="108" t="s">
        <v>16</v>
      </c>
      <c r="N5" s="109" t="s">
        <v>22</v>
      </c>
      <c r="O5" s="108" t="s">
        <v>23</v>
      </c>
      <c r="P5" s="108" t="s">
        <v>32</v>
      </c>
      <c r="Q5" s="109" t="s">
        <v>24</v>
      </c>
      <c r="R5" s="110" t="s">
        <v>25</v>
      </c>
      <c r="S5" s="558"/>
    </row>
    <row r="6" spans="2:21" s="2" customFormat="1" ht="26.25" customHeight="1" thickBot="1" x14ac:dyDescent="0.25">
      <c r="B6" s="618" t="s">
        <v>52</v>
      </c>
      <c r="C6" s="619"/>
      <c r="D6" s="619"/>
      <c r="E6" s="619"/>
      <c r="F6" s="619"/>
      <c r="G6" s="619"/>
      <c r="H6" s="619"/>
      <c r="I6" s="619"/>
      <c r="J6" s="619"/>
      <c r="K6" s="619"/>
      <c r="L6" s="619"/>
      <c r="M6" s="619"/>
      <c r="N6" s="619"/>
      <c r="O6" s="619"/>
      <c r="P6" s="619"/>
      <c r="Q6" s="619"/>
      <c r="R6" s="619"/>
      <c r="S6" s="620"/>
    </row>
    <row r="7" spans="2:21" ht="102" customHeight="1" x14ac:dyDescent="0.2">
      <c r="B7" s="621" t="s">
        <v>26</v>
      </c>
      <c r="C7" s="225" t="s">
        <v>237</v>
      </c>
      <c r="D7" s="224" t="s">
        <v>13</v>
      </c>
      <c r="E7" s="225" t="s">
        <v>238</v>
      </c>
      <c r="F7" s="315">
        <v>21</v>
      </c>
      <c r="G7" s="315">
        <v>21</v>
      </c>
      <c r="H7" s="23">
        <f>(G7/F7)*100</f>
        <v>100</v>
      </c>
      <c r="I7" s="84"/>
      <c r="J7" s="315">
        <v>84</v>
      </c>
      <c r="K7" s="315">
        <v>21</v>
      </c>
      <c r="L7" s="23">
        <f>(K7/J7)*100</f>
        <v>25</v>
      </c>
      <c r="M7" s="600">
        <f>(399816001.5+99258058.36)</f>
        <v>499074059.86000001</v>
      </c>
      <c r="N7" s="600">
        <f>(399815274.32+99256846.81)</f>
        <v>499072121.13</v>
      </c>
      <c r="O7" s="603">
        <f>(N7/M7)*100</f>
        <v>99.999611534608604</v>
      </c>
      <c r="P7" s="600">
        <v>2250000000</v>
      </c>
      <c r="Q7" s="600">
        <f>+N7</f>
        <v>499072121.13</v>
      </c>
      <c r="R7" s="603">
        <f>(Q7/P7)*100</f>
        <v>22.180983161333334</v>
      </c>
      <c r="S7" s="332"/>
    </row>
    <row r="8" spans="2:21" ht="78" customHeight="1" x14ac:dyDescent="0.2">
      <c r="B8" s="609"/>
      <c r="C8" s="227" t="s">
        <v>239</v>
      </c>
      <c r="D8" s="226" t="s">
        <v>13</v>
      </c>
      <c r="E8" s="227" t="s">
        <v>53</v>
      </c>
      <c r="F8" s="227"/>
      <c r="G8" s="227"/>
      <c r="H8" s="23"/>
      <c r="I8" s="84"/>
      <c r="J8" s="227">
        <v>3</v>
      </c>
      <c r="K8" s="227"/>
      <c r="L8" s="23">
        <f t="shared" ref="L8:L13" si="0">(K8/J8)*100</f>
        <v>0</v>
      </c>
      <c r="M8" s="601"/>
      <c r="N8" s="601"/>
      <c r="O8" s="604"/>
      <c r="P8" s="601"/>
      <c r="Q8" s="601"/>
      <c r="R8" s="604"/>
      <c r="S8" s="333"/>
    </row>
    <row r="9" spans="2:21" ht="87" customHeight="1" x14ac:dyDescent="0.2">
      <c r="B9" s="609"/>
      <c r="C9" s="227" t="s">
        <v>240</v>
      </c>
      <c r="D9" s="226" t="s">
        <v>13</v>
      </c>
      <c r="E9" s="227" t="s">
        <v>147</v>
      </c>
      <c r="F9" s="227">
        <v>1</v>
      </c>
      <c r="G9" s="227">
        <v>1</v>
      </c>
      <c r="H9" s="23">
        <f t="shared" ref="H9:H13" si="1">(G9/F9)*100</f>
        <v>100</v>
      </c>
      <c r="I9" s="84"/>
      <c r="J9" s="227">
        <v>4</v>
      </c>
      <c r="K9" s="227">
        <v>1</v>
      </c>
      <c r="L9" s="23">
        <f t="shared" si="0"/>
        <v>25</v>
      </c>
      <c r="M9" s="601"/>
      <c r="N9" s="601"/>
      <c r="O9" s="604"/>
      <c r="P9" s="601"/>
      <c r="Q9" s="601"/>
      <c r="R9" s="604"/>
      <c r="S9" s="334"/>
      <c r="T9" s="123"/>
      <c r="U9" s="123"/>
    </row>
    <row r="10" spans="2:21" ht="80.25" customHeight="1" x14ac:dyDescent="0.2">
      <c r="B10" s="609"/>
      <c r="C10" s="227" t="s">
        <v>241</v>
      </c>
      <c r="D10" s="226" t="s">
        <v>13</v>
      </c>
      <c r="E10" s="227" t="s">
        <v>85</v>
      </c>
      <c r="F10" s="227">
        <v>5</v>
      </c>
      <c r="G10" s="227">
        <v>5</v>
      </c>
      <c r="H10" s="23">
        <f t="shared" si="1"/>
        <v>100</v>
      </c>
      <c r="I10" s="331"/>
      <c r="J10" s="227">
        <v>21</v>
      </c>
      <c r="K10" s="227">
        <v>5</v>
      </c>
      <c r="L10" s="23">
        <f t="shared" si="0"/>
        <v>23.809523809523807</v>
      </c>
      <c r="M10" s="601"/>
      <c r="N10" s="601"/>
      <c r="O10" s="604"/>
      <c r="P10" s="601"/>
      <c r="Q10" s="601"/>
      <c r="R10" s="604"/>
      <c r="S10" s="335"/>
      <c r="T10" s="123"/>
      <c r="U10" s="123"/>
    </row>
    <row r="11" spans="2:21" ht="49.5" customHeight="1" x14ac:dyDescent="0.2">
      <c r="B11" s="609"/>
      <c r="C11" s="227" t="s">
        <v>242</v>
      </c>
      <c r="D11" s="226" t="s">
        <v>13</v>
      </c>
      <c r="E11" s="227" t="s">
        <v>243</v>
      </c>
      <c r="F11" s="227">
        <v>1</v>
      </c>
      <c r="G11" s="227">
        <v>1</v>
      </c>
      <c r="H11" s="23">
        <f t="shared" si="1"/>
        <v>100</v>
      </c>
      <c r="I11" s="84"/>
      <c r="J11" s="227">
        <v>4</v>
      </c>
      <c r="K11" s="227">
        <v>1</v>
      </c>
      <c r="L11" s="23">
        <f t="shared" si="0"/>
        <v>25</v>
      </c>
      <c r="M11" s="601"/>
      <c r="N11" s="601"/>
      <c r="O11" s="604"/>
      <c r="P11" s="601"/>
      <c r="Q11" s="601"/>
      <c r="R11" s="604"/>
      <c r="S11" s="336"/>
      <c r="T11" s="123"/>
      <c r="U11" s="123"/>
    </row>
    <row r="12" spans="2:21" ht="64.5" customHeight="1" x14ac:dyDescent="0.2">
      <c r="B12" s="609"/>
      <c r="C12" s="227" t="s">
        <v>244</v>
      </c>
      <c r="D12" s="226" t="s">
        <v>14</v>
      </c>
      <c r="E12" s="226" t="s">
        <v>245</v>
      </c>
      <c r="F12" s="227">
        <v>100</v>
      </c>
      <c r="G12" s="227">
        <v>100</v>
      </c>
      <c r="H12" s="23">
        <f t="shared" si="1"/>
        <v>100</v>
      </c>
      <c r="I12" s="84"/>
      <c r="J12" s="227">
        <v>100</v>
      </c>
      <c r="K12" s="227">
        <v>100</v>
      </c>
      <c r="L12" s="23">
        <f t="shared" si="0"/>
        <v>100</v>
      </c>
      <c r="M12" s="601"/>
      <c r="N12" s="601"/>
      <c r="O12" s="604"/>
      <c r="P12" s="601"/>
      <c r="Q12" s="601"/>
      <c r="R12" s="604"/>
      <c r="S12" s="336"/>
    </row>
    <row r="13" spans="2:21" ht="65.25" customHeight="1" thickBot="1" x14ac:dyDescent="0.25">
      <c r="B13" s="609"/>
      <c r="C13" s="233" t="s">
        <v>246</v>
      </c>
      <c r="D13" s="232" t="s">
        <v>14</v>
      </c>
      <c r="E13" s="232" t="s">
        <v>247</v>
      </c>
      <c r="F13" s="227">
        <v>100</v>
      </c>
      <c r="G13" s="227">
        <v>100</v>
      </c>
      <c r="H13" s="23">
        <f t="shared" si="1"/>
        <v>100</v>
      </c>
      <c r="I13" s="84"/>
      <c r="J13" s="227">
        <v>100</v>
      </c>
      <c r="K13" s="227">
        <v>100</v>
      </c>
      <c r="L13" s="23">
        <f t="shared" si="0"/>
        <v>100</v>
      </c>
      <c r="M13" s="602"/>
      <c r="N13" s="602"/>
      <c r="O13" s="605"/>
      <c r="P13" s="602"/>
      <c r="Q13" s="602"/>
      <c r="R13" s="605"/>
      <c r="S13" s="336"/>
    </row>
    <row r="14" spans="2:21" ht="36" customHeight="1" thickBot="1" x14ac:dyDescent="0.25">
      <c r="B14" s="67"/>
      <c r="C14" s="616" t="s">
        <v>51</v>
      </c>
      <c r="D14" s="617"/>
      <c r="E14" s="617"/>
      <c r="F14" s="116">
        <v>600</v>
      </c>
      <c r="G14" s="125">
        <f>(H14/F14)*100</f>
        <v>100</v>
      </c>
      <c r="H14" s="116">
        <f>SUM(H7:H13)</f>
        <v>600</v>
      </c>
      <c r="I14" s="93"/>
      <c r="J14" s="93">
        <v>700</v>
      </c>
      <c r="K14" s="125">
        <f>(L14/J14)*100</f>
        <v>42.687074829931973</v>
      </c>
      <c r="L14" s="94">
        <f>SUM(L7:L13)</f>
        <v>298.8095238095238</v>
      </c>
      <c r="M14" s="314"/>
      <c r="N14" s="25"/>
      <c r="O14" s="25"/>
      <c r="P14" s="338"/>
      <c r="Q14" s="339"/>
      <c r="R14" s="340"/>
      <c r="S14" s="337"/>
      <c r="T14" s="24"/>
    </row>
    <row r="15" spans="2:21" ht="58.5" customHeight="1" thickBot="1" x14ac:dyDescent="0.25">
      <c r="B15" s="606" t="s">
        <v>52</v>
      </c>
      <c r="C15" s="607"/>
      <c r="D15" s="607"/>
      <c r="E15" s="607"/>
      <c r="F15" s="607"/>
      <c r="G15" s="607"/>
      <c r="H15" s="607"/>
      <c r="I15" s="607"/>
      <c r="J15" s="607"/>
      <c r="K15" s="607"/>
      <c r="L15" s="608"/>
      <c r="M15" s="68"/>
      <c r="N15" s="69"/>
      <c r="O15" s="70"/>
      <c r="P15" s="68"/>
      <c r="Q15" s="69"/>
      <c r="R15" s="71"/>
      <c r="S15" s="72"/>
      <c r="T15" s="24"/>
      <c r="U15" s="24"/>
    </row>
    <row r="16" spans="2:21" ht="124.5" customHeight="1" x14ac:dyDescent="0.2">
      <c r="B16" s="609" t="s">
        <v>55</v>
      </c>
      <c r="C16" s="432" t="s">
        <v>248</v>
      </c>
      <c r="D16" s="263" t="s">
        <v>12</v>
      </c>
      <c r="E16" s="400" t="s">
        <v>249</v>
      </c>
      <c r="F16" s="322">
        <v>7</v>
      </c>
      <c r="G16" s="44">
        <v>0</v>
      </c>
      <c r="H16" s="44">
        <f>(G16/F16)*100</f>
        <v>0</v>
      </c>
      <c r="I16" s="499"/>
      <c r="J16" s="327">
        <v>28</v>
      </c>
      <c r="K16" s="44">
        <v>0</v>
      </c>
      <c r="L16" s="44">
        <f>(K16/J16)*100</f>
        <v>0</v>
      </c>
      <c r="M16" s="610">
        <f>(444453750.11+49999200)</f>
        <v>494452950.11000001</v>
      </c>
      <c r="N16" s="610">
        <f>(444445595.59+49586463.63)</f>
        <v>494032059.21999997</v>
      </c>
      <c r="O16" s="610">
        <f t="shared" ref="O16" si="2">(N16/M16)*100</f>
        <v>99.914877464093109</v>
      </c>
      <c r="P16" s="610">
        <v>2300000000</v>
      </c>
      <c r="Q16" s="610">
        <f>+N16</f>
        <v>494032059.21999997</v>
      </c>
      <c r="R16" s="610">
        <f t="shared" ref="R16" si="3">(Q16/P16)*100</f>
        <v>21.479654748695651</v>
      </c>
      <c r="S16" s="345"/>
      <c r="T16" s="478" t="s">
        <v>395</v>
      </c>
      <c r="U16" s="24"/>
    </row>
    <row r="17" spans="2:21" ht="97.5" customHeight="1" x14ac:dyDescent="0.2">
      <c r="B17" s="609"/>
      <c r="C17" s="433" t="s">
        <v>250</v>
      </c>
      <c r="D17" s="266" t="s">
        <v>12</v>
      </c>
      <c r="E17" s="401" t="s">
        <v>251</v>
      </c>
      <c r="F17" s="324">
        <v>4</v>
      </c>
      <c r="G17" s="48">
        <v>0</v>
      </c>
      <c r="H17" s="48">
        <f t="shared" ref="H17:H28" si="4">(G17/F17)*100</f>
        <v>0</v>
      </c>
      <c r="I17" s="477"/>
      <c r="J17" s="328">
        <v>5</v>
      </c>
      <c r="K17" s="48">
        <v>0</v>
      </c>
      <c r="L17" s="48">
        <f>(K17/J17)*100</f>
        <v>0</v>
      </c>
      <c r="M17" s="611"/>
      <c r="N17" s="611"/>
      <c r="O17" s="611"/>
      <c r="P17" s="611"/>
      <c r="Q17" s="611"/>
      <c r="R17" s="611"/>
      <c r="S17" s="129"/>
      <c r="T17" s="478" t="s">
        <v>395</v>
      </c>
      <c r="U17" s="24"/>
    </row>
    <row r="18" spans="2:21" ht="87" customHeight="1" x14ac:dyDescent="0.2">
      <c r="B18" s="609"/>
      <c r="C18" s="434" t="s">
        <v>252</v>
      </c>
      <c r="D18" s="266" t="s">
        <v>12</v>
      </c>
      <c r="E18" s="401" t="s">
        <v>253</v>
      </c>
      <c r="F18" s="290">
        <v>4</v>
      </c>
      <c r="G18" s="48">
        <v>2</v>
      </c>
      <c r="H18" s="48">
        <f t="shared" si="4"/>
        <v>50</v>
      </c>
      <c r="I18" s="477"/>
      <c r="J18" s="328">
        <v>4</v>
      </c>
      <c r="K18" s="48">
        <v>2</v>
      </c>
      <c r="L18" s="48">
        <f t="shared" ref="L18:L28" si="5">(K18/J18)*100</f>
        <v>50</v>
      </c>
      <c r="M18" s="611"/>
      <c r="N18" s="611"/>
      <c r="O18" s="611"/>
      <c r="P18" s="611"/>
      <c r="Q18" s="611"/>
      <c r="R18" s="611"/>
      <c r="S18" s="129"/>
      <c r="T18" s="478" t="s">
        <v>395</v>
      </c>
      <c r="U18" s="24"/>
    </row>
    <row r="19" spans="2:21" ht="58.5" customHeight="1" x14ac:dyDescent="0.2">
      <c r="B19" s="609"/>
      <c r="C19" s="433" t="s">
        <v>254</v>
      </c>
      <c r="D19" s="266" t="s">
        <v>14</v>
      </c>
      <c r="E19" s="389" t="s">
        <v>255</v>
      </c>
      <c r="F19" s="324"/>
      <c r="G19" s="48"/>
      <c r="H19" s="48"/>
      <c r="I19" s="52"/>
      <c r="J19" s="346">
        <v>100</v>
      </c>
      <c r="K19" s="48"/>
      <c r="L19" s="48">
        <f t="shared" si="5"/>
        <v>0</v>
      </c>
      <c r="M19" s="611"/>
      <c r="N19" s="611"/>
      <c r="O19" s="611"/>
      <c r="P19" s="611"/>
      <c r="Q19" s="611"/>
      <c r="R19" s="611"/>
      <c r="S19" s="129"/>
      <c r="T19" s="24" t="s">
        <v>395</v>
      </c>
      <c r="U19" s="24"/>
    </row>
    <row r="20" spans="2:21" ht="72" customHeight="1" x14ac:dyDescent="0.2">
      <c r="B20" s="609"/>
      <c r="C20" s="433" t="s">
        <v>256</v>
      </c>
      <c r="D20" s="266" t="s">
        <v>14</v>
      </c>
      <c r="E20" s="389" t="s">
        <v>257</v>
      </c>
      <c r="F20" s="324"/>
      <c r="G20" s="48"/>
      <c r="H20" s="48"/>
      <c r="I20" s="52"/>
      <c r="J20" s="328">
        <v>100</v>
      </c>
      <c r="K20" s="48"/>
      <c r="L20" s="48">
        <f t="shared" si="5"/>
        <v>0</v>
      </c>
      <c r="M20" s="611"/>
      <c r="N20" s="611"/>
      <c r="O20" s="611"/>
      <c r="P20" s="611"/>
      <c r="Q20" s="611"/>
      <c r="R20" s="611"/>
      <c r="S20" s="129"/>
      <c r="T20" s="24" t="s">
        <v>396</v>
      </c>
      <c r="U20" s="24"/>
    </row>
    <row r="21" spans="2:21" ht="114" customHeight="1" x14ac:dyDescent="0.2">
      <c r="B21" s="609"/>
      <c r="C21" s="434" t="s">
        <v>258</v>
      </c>
      <c r="D21" s="266" t="s">
        <v>12</v>
      </c>
      <c r="E21" s="389" t="s">
        <v>259</v>
      </c>
      <c r="F21" s="324">
        <v>1</v>
      </c>
      <c r="G21" s="48">
        <v>1</v>
      </c>
      <c r="H21" s="48">
        <f t="shared" si="4"/>
        <v>100</v>
      </c>
      <c r="I21" s="52"/>
      <c r="J21" s="328">
        <v>1</v>
      </c>
      <c r="K21" s="48">
        <v>1</v>
      </c>
      <c r="L21" s="48">
        <f t="shared" si="5"/>
        <v>100</v>
      </c>
      <c r="M21" s="611"/>
      <c r="N21" s="611"/>
      <c r="O21" s="611"/>
      <c r="P21" s="611"/>
      <c r="Q21" s="611"/>
      <c r="R21" s="611"/>
      <c r="S21" s="129"/>
      <c r="T21" s="24" t="s">
        <v>397</v>
      </c>
      <c r="U21" s="24"/>
    </row>
    <row r="22" spans="2:21" ht="58.5" customHeight="1" x14ac:dyDescent="0.2">
      <c r="B22" s="609"/>
      <c r="C22" s="433" t="s">
        <v>260</v>
      </c>
      <c r="D22" s="266" t="s">
        <v>12</v>
      </c>
      <c r="E22" s="401" t="s">
        <v>261</v>
      </c>
      <c r="F22" s="324">
        <v>1</v>
      </c>
      <c r="G22" s="48">
        <v>1</v>
      </c>
      <c r="H22" s="48">
        <f t="shared" si="4"/>
        <v>100</v>
      </c>
      <c r="I22" s="52"/>
      <c r="J22" s="328">
        <v>4</v>
      </c>
      <c r="K22" s="48">
        <v>1</v>
      </c>
      <c r="L22" s="48">
        <f t="shared" si="5"/>
        <v>25</v>
      </c>
      <c r="M22" s="611"/>
      <c r="N22" s="611"/>
      <c r="O22" s="611"/>
      <c r="P22" s="611"/>
      <c r="Q22" s="611"/>
      <c r="R22" s="611"/>
      <c r="S22" s="129"/>
      <c r="T22" s="24" t="s">
        <v>397</v>
      </c>
      <c r="U22" s="24"/>
    </row>
    <row r="23" spans="2:21" ht="91.5" customHeight="1" x14ac:dyDescent="0.2">
      <c r="B23" s="609"/>
      <c r="C23" s="433" t="s">
        <v>262</v>
      </c>
      <c r="D23" s="266" t="s">
        <v>12</v>
      </c>
      <c r="E23" s="389" t="s">
        <v>85</v>
      </c>
      <c r="F23" s="324">
        <v>21</v>
      </c>
      <c r="G23" s="48">
        <v>21</v>
      </c>
      <c r="H23" s="48">
        <f t="shared" si="4"/>
        <v>100</v>
      </c>
      <c r="I23" s="52"/>
      <c r="J23" s="328">
        <v>21</v>
      </c>
      <c r="K23" s="48">
        <v>21</v>
      </c>
      <c r="L23" s="48">
        <f t="shared" si="5"/>
        <v>100</v>
      </c>
      <c r="M23" s="611"/>
      <c r="N23" s="611"/>
      <c r="O23" s="611"/>
      <c r="P23" s="611"/>
      <c r="Q23" s="611"/>
      <c r="R23" s="611"/>
      <c r="S23" s="129"/>
      <c r="T23" s="24" t="s">
        <v>396</v>
      </c>
      <c r="U23" s="24"/>
    </row>
    <row r="24" spans="2:21" ht="45" customHeight="1" x14ac:dyDescent="0.2">
      <c r="B24" s="609"/>
      <c r="C24" s="435" t="s">
        <v>263</v>
      </c>
      <c r="D24" s="266" t="s">
        <v>12</v>
      </c>
      <c r="E24" s="389" t="s">
        <v>264</v>
      </c>
      <c r="F24" s="324">
        <v>1</v>
      </c>
      <c r="G24" s="48">
        <v>1</v>
      </c>
      <c r="H24" s="48">
        <f t="shared" si="4"/>
        <v>100</v>
      </c>
      <c r="I24" s="477"/>
      <c r="J24" s="328">
        <v>4</v>
      </c>
      <c r="K24" s="48">
        <v>1</v>
      </c>
      <c r="L24" s="48">
        <f t="shared" si="5"/>
        <v>25</v>
      </c>
      <c r="M24" s="611"/>
      <c r="N24" s="611"/>
      <c r="O24" s="611"/>
      <c r="P24" s="611"/>
      <c r="Q24" s="611"/>
      <c r="R24" s="611"/>
      <c r="S24" s="129"/>
      <c r="T24" s="24" t="s">
        <v>397</v>
      </c>
      <c r="U24" s="24"/>
    </row>
    <row r="25" spans="2:21" ht="64.5" customHeight="1" x14ac:dyDescent="0.2">
      <c r="B25" s="609"/>
      <c r="C25" s="433" t="s">
        <v>265</v>
      </c>
      <c r="D25" s="266" t="s">
        <v>12</v>
      </c>
      <c r="E25" s="401" t="s">
        <v>266</v>
      </c>
      <c r="F25" s="324">
        <v>50</v>
      </c>
      <c r="G25" s="48">
        <v>50</v>
      </c>
      <c r="H25" s="48">
        <f t="shared" si="4"/>
        <v>100</v>
      </c>
      <c r="I25" s="52"/>
      <c r="J25" s="328">
        <v>200</v>
      </c>
      <c r="K25" s="48">
        <v>50</v>
      </c>
      <c r="L25" s="48">
        <f t="shared" si="5"/>
        <v>25</v>
      </c>
      <c r="M25" s="611"/>
      <c r="N25" s="611"/>
      <c r="O25" s="611"/>
      <c r="P25" s="611"/>
      <c r="Q25" s="611"/>
      <c r="R25" s="611"/>
      <c r="S25" s="129"/>
      <c r="T25" s="24" t="s">
        <v>396</v>
      </c>
      <c r="U25" s="24"/>
    </row>
    <row r="26" spans="2:21" ht="70.5" customHeight="1" x14ac:dyDescent="0.2">
      <c r="B26" s="609"/>
      <c r="C26" s="433" t="s">
        <v>267</v>
      </c>
      <c r="D26" s="266" t="s">
        <v>12</v>
      </c>
      <c r="E26" s="401" t="s">
        <v>268</v>
      </c>
      <c r="F26" s="324"/>
      <c r="G26" s="48"/>
      <c r="H26" s="48"/>
      <c r="I26" s="52"/>
      <c r="J26" s="328">
        <v>300</v>
      </c>
      <c r="K26" s="48"/>
      <c r="L26" s="48">
        <f t="shared" si="5"/>
        <v>0</v>
      </c>
      <c r="M26" s="611"/>
      <c r="N26" s="611"/>
      <c r="O26" s="611"/>
      <c r="P26" s="611"/>
      <c r="Q26" s="611"/>
      <c r="R26" s="611"/>
      <c r="S26" s="129"/>
      <c r="T26" s="24" t="s">
        <v>396</v>
      </c>
      <c r="U26" s="24"/>
    </row>
    <row r="27" spans="2:21" ht="64.5" customHeight="1" x14ac:dyDescent="0.2">
      <c r="B27" s="609"/>
      <c r="C27" s="433" t="s">
        <v>269</v>
      </c>
      <c r="D27" s="266" t="s">
        <v>13</v>
      </c>
      <c r="E27" s="389" t="s">
        <v>270</v>
      </c>
      <c r="F27" s="324"/>
      <c r="G27" s="48"/>
      <c r="H27" s="48"/>
      <c r="I27" s="52"/>
      <c r="J27" s="346">
        <v>20</v>
      </c>
      <c r="K27" s="48"/>
      <c r="L27" s="48">
        <f t="shared" si="5"/>
        <v>0</v>
      </c>
      <c r="M27" s="611"/>
      <c r="N27" s="611"/>
      <c r="O27" s="611"/>
      <c r="P27" s="611"/>
      <c r="Q27" s="611"/>
      <c r="R27" s="611"/>
      <c r="S27" s="130"/>
      <c r="T27" s="24" t="s">
        <v>396</v>
      </c>
      <c r="U27" s="24"/>
    </row>
    <row r="28" spans="2:21" ht="68.25" customHeight="1" thickBot="1" x14ac:dyDescent="0.25">
      <c r="B28" s="609"/>
      <c r="C28" s="436" t="s">
        <v>271</v>
      </c>
      <c r="D28" s="369" t="s">
        <v>12</v>
      </c>
      <c r="E28" s="321" t="s">
        <v>272</v>
      </c>
      <c r="F28" s="437">
        <v>1</v>
      </c>
      <c r="G28" s="45">
        <v>1</v>
      </c>
      <c r="H28" s="45">
        <f t="shared" si="4"/>
        <v>100</v>
      </c>
      <c r="I28" s="438"/>
      <c r="J28" s="439">
        <v>1</v>
      </c>
      <c r="K28" s="45">
        <v>1</v>
      </c>
      <c r="L28" s="45">
        <f t="shared" si="5"/>
        <v>100</v>
      </c>
      <c r="M28" s="612"/>
      <c r="N28" s="612"/>
      <c r="O28" s="612"/>
      <c r="P28" s="612"/>
      <c r="Q28" s="612"/>
      <c r="R28" s="612"/>
      <c r="S28" s="440"/>
      <c r="T28" s="24" t="s">
        <v>400</v>
      </c>
      <c r="U28" s="24"/>
    </row>
    <row r="29" spans="2:21" ht="39.75" customHeight="1" thickBot="1" x14ac:dyDescent="0.25">
      <c r="B29" s="33"/>
      <c r="C29" s="613" t="s">
        <v>51</v>
      </c>
      <c r="D29" s="614"/>
      <c r="E29" s="615"/>
      <c r="F29" s="116">
        <v>900</v>
      </c>
      <c r="G29" s="125">
        <f>(H29/F29)*100</f>
        <v>72.222222222222214</v>
      </c>
      <c r="H29" s="116">
        <f>SUM(H16:H28)</f>
        <v>650</v>
      </c>
      <c r="I29" s="93"/>
      <c r="J29" s="93">
        <v>1300</v>
      </c>
      <c r="K29" s="125">
        <f>(L29/J29)*100</f>
        <v>32.692307692307693</v>
      </c>
      <c r="L29" s="33">
        <f>SUM(L16:L28)</f>
        <v>425</v>
      </c>
      <c r="M29" s="38"/>
      <c r="N29" s="39"/>
      <c r="O29" s="40"/>
      <c r="P29" s="38"/>
      <c r="Q29" s="39"/>
      <c r="R29" s="41"/>
      <c r="S29" s="117"/>
      <c r="T29" s="128"/>
      <c r="U29" s="1"/>
    </row>
    <row r="30" spans="2:21" x14ac:dyDescent="0.2">
      <c r="T30" s="1"/>
      <c r="U30" s="1"/>
    </row>
    <row r="31" spans="2:21" x14ac:dyDescent="0.2">
      <c r="T31" s="1"/>
      <c r="U31" s="1"/>
    </row>
    <row r="32" spans="2:21" x14ac:dyDescent="0.2">
      <c r="T32" s="1"/>
      <c r="U32" s="1"/>
    </row>
    <row r="33" spans="20:21" x14ac:dyDescent="0.2">
      <c r="T33" s="1"/>
      <c r="U33" s="1"/>
    </row>
    <row r="34" spans="20:21" x14ac:dyDescent="0.2">
      <c r="T34" s="1"/>
      <c r="U34" s="1"/>
    </row>
    <row r="35" spans="20:21" x14ac:dyDescent="0.2">
      <c r="T35" s="1"/>
      <c r="U35" s="1"/>
    </row>
    <row r="36" spans="20:21" x14ac:dyDescent="0.2">
      <c r="T36" s="1"/>
      <c r="U36" s="1"/>
    </row>
    <row r="37" spans="20:21" x14ac:dyDescent="0.2">
      <c r="T37" s="1"/>
      <c r="U37" s="1"/>
    </row>
    <row r="38" spans="20:21" x14ac:dyDescent="0.2">
      <c r="T38" s="1"/>
      <c r="U38" s="1"/>
    </row>
  </sheetData>
  <mergeCells count="25">
    <mergeCell ref="B1:T1"/>
    <mergeCell ref="B2:S2"/>
    <mergeCell ref="B3:S3"/>
    <mergeCell ref="C29:E29"/>
    <mergeCell ref="C14:E14"/>
    <mergeCell ref="M16:M28"/>
    <mergeCell ref="O16:O28"/>
    <mergeCell ref="B6:S6"/>
    <mergeCell ref="B4:B5"/>
    <mergeCell ref="M4:R4"/>
    <mergeCell ref="S4:S5"/>
    <mergeCell ref="C4:L4"/>
    <mergeCell ref="R16:R28"/>
    <mergeCell ref="P16:P28"/>
    <mergeCell ref="Q16:Q28"/>
    <mergeCell ref="B7:B13"/>
    <mergeCell ref="P7:P13"/>
    <mergeCell ref="Q7:Q13"/>
    <mergeCell ref="R7:R13"/>
    <mergeCell ref="B15:L15"/>
    <mergeCell ref="B16:B28"/>
    <mergeCell ref="N16:N28"/>
    <mergeCell ref="O7:O13"/>
    <mergeCell ref="N7:N13"/>
    <mergeCell ref="M7:M13"/>
  </mergeCells>
  <phoneticPr fontId="0" type="noConversion"/>
  <printOptions horizontalCentered="1" verticalCentered="1"/>
  <pageMargins left="0.19685039370078741" right="0.19685039370078741" top="0.19685039370078741" bottom="0.19685039370078741" header="0.19685039370078741" footer="0"/>
  <pageSetup scale="36" orientation="landscape" horizontalDpi="300" verticalDpi="300" r:id="rId1"/>
  <headerFooter alignWithMargins="0"/>
  <rowBreaks count="1" manualBreakCount="1">
    <brk id="14" min="1" max="1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27"/>
  <sheetViews>
    <sheetView view="pageBreakPreview" topLeftCell="A16" zoomScale="60" zoomScaleNormal="70" workbookViewId="0">
      <selection activeCell="K36" sqref="K36"/>
    </sheetView>
  </sheetViews>
  <sheetFormatPr baseColWidth="10" defaultRowHeight="12.75" x14ac:dyDescent="0.2"/>
  <cols>
    <col min="1" max="1" width="3.85546875" customWidth="1"/>
    <col min="2" max="2" width="29.28515625" customWidth="1"/>
    <col min="3" max="3" width="77" customWidth="1"/>
    <col min="4" max="4" width="27.85546875" customWidth="1"/>
    <col min="5" max="5" width="60.140625" customWidth="1"/>
    <col min="6" max="6" width="7" customWidth="1"/>
    <col min="7" max="7" width="13.140625" customWidth="1"/>
    <col min="8" max="8" width="14.7109375" customWidth="1"/>
    <col min="9" max="9" width="7.28515625" customWidth="1"/>
    <col min="10" max="10" width="9" customWidth="1"/>
    <col min="11" max="11" width="6.140625" customWidth="1"/>
    <col min="12" max="12" width="7.85546875" customWidth="1"/>
    <col min="13" max="13" width="5.5703125" customWidth="1"/>
    <col min="14" max="15" width="4.140625" customWidth="1"/>
    <col min="16" max="16" width="9" customWidth="1"/>
    <col min="17" max="17" width="8.28515625" hidden="1" customWidth="1"/>
    <col min="18" max="18" width="4.7109375" customWidth="1"/>
    <col min="19" max="19" width="5.140625" customWidth="1"/>
    <col min="20" max="20" width="6.140625" customWidth="1"/>
    <col min="21" max="21" width="9.5703125" customWidth="1"/>
    <col min="22" max="22" width="21.28515625" customWidth="1"/>
    <col min="23" max="23" width="13" customWidth="1"/>
  </cols>
  <sheetData>
    <row r="2" spans="2:21" ht="39" customHeight="1" x14ac:dyDescent="0.2">
      <c r="B2" s="590" t="s">
        <v>154</v>
      </c>
      <c r="C2" s="591"/>
      <c r="D2" s="591"/>
      <c r="E2" s="591"/>
      <c r="F2" s="591"/>
      <c r="G2" s="591"/>
      <c r="H2" s="591"/>
      <c r="I2" s="591"/>
      <c r="J2" s="591"/>
      <c r="K2" s="591"/>
      <c r="L2" s="591"/>
      <c r="M2" s="591"/>
      <c r="N2" s="591"/>
      <c r="O2" s="591"/>
      <c r="P2" s="591"/>
      <c r="Q2" s="591"/>
      <c r="R2" s="591"/>
      <c r="S2" s="591"/>
      <c r="T2" s="591"/>
      <c r="U2" s="591"/>
    </row>
    <row r="3" spans="2:21" ht="25.5" customHeight="1" thickBot="1" x14ac:dyDescent="0.25">
      <c r="B3" s="590" t="s">
        <v>401</v>
      </c>
      <c r="C3" s="591"/>
      <c r="D3" s="591"/>
      <c r="E3" s="591"/>
      <c r="F3" s="591"/>
      <c r="G3" s="591"/>
      <c r="H3" s="591"/>
      <c r="I3" s="591"/>
      <c r="J3" s="591"/>
      <c r="K3" s="591"/>
      <c r="L3" s="591"/>
      <c r="M3" s="591"/>
      <c r="N3" s="591"/>
      <c r="O3" s="591"/>
      <c r="P3" s="591"/>
      <c r="Q3" s="591"/>
      <c r="R3" s="591"/>
      <c r="S3" s="591"/>
      <c r="T3" s="591"/>
      <c r="U3" s="591"/>
    </row>
    <row r="4" spans="2:21" ht="40.5" customHeight="1" thickBot="1" x14ac:dyDescent="0.25">
      <c r="B4" s="559" t="s">
        <v>157</v>
      </c>
      <c r="C4" s="550" t="s">
        <v>41</v>
      </c>
      <c r="D4" s="551"/>
      <c r="E4" s="551"/>
      <c r="F4" s="551"/>
      <c r="G4" s="551"/>
      <c r="H4" s="551"/>
      <c r="I4" s="551"/>
      <c r="J4" s="551"/>
      <c r="K4" s="556"/>
      <c r="L4" s="556"/>
      <c r="M4" s="556"/>
      <c r="N4" s="550" t="s">
        <v>31</v>
      </c>
      <c r="O4" s="551"/>
      <c r="P4" s="551"/>
      <c r="Q4" s="551"/>
      <c r="R4" s="551"/>
      <c r="S4" s="551"/>
      <c r="T4" s="551"/>
      <c r="U4" s="557" t="s">
        <v>15</v>
      </c>
    </row>
    <row r="5" spans="2:21" ht="321" customHeight="1" thickBot="1" x14ac:dyDescent="0.25">
      <c r="B5" s="560"/>
      <c r="C5" s="106" t="s">
        <v>28</v>
      </c>
      <c r="D5" s="107" t="s">
        <v>29</v>
      </c>
      <c r="E5" s="106" t="s">
        <v>0</v>
      </c>
      <c r="F5" s="108" t="s">
        <v>17</v>
      </c>
      <c r="G5" s="108" t="s">
        <v>18</v>
      </c>
      <c r="H5" s="109" t="s">
        <v>19</v>
      </c>
      <c r="I5" s="108" t="s">
        <v>36</v>
      </c>
      <c r="J5" s="108" t="s">
        <v>217</v>
      </c>
      <c r="K5" s="108" t="s">
        <v>20</v>
      </c>
      <c r="L5" s="110" t="s">
        <v>21</v>
      </c>
      <c r="M5" s="108"/>
      <c r="N5" s="108" t="s">
        <v>16</v>
      </c>
      <c r="O5" s="109" t="s">
        <v>22</v>
      </c>
      <c r="P5" s="108" t="s">
        <v>23</v>
      </c>
      <c r="Q5" s="108" t="s">
        <v>23</v>
      </c>
      <c r="R5" s="108" t="s">
        <v>32</v>
      </c>
      <c r="S5" s="109" t="s">
        <v>24</v>
      </c>
      <c r="T5" s="110" t="s">
        <v>25</v>
      </c>
      <c r="U5" s="558"/>
    </row>
    <row r="6" spans="2:21" ht="24" customHeight="1" thickBot="1" x14ac:dyDescent="0.25">
      <c r="B6" s="618" t="s">
        <v>56</v>
      </c>
      <c r="C6" s="619"/>
      <c r="D6" s="619"/>
      <c r="E6" s="619"/>
      <c r="F6" s="619"/>
      <c r="G6" s="619"/>
      <c r="H6" s="619"/>
      <c r="I6" s="619"/>
      <c r="J6" s="619"/>
      <c r="K6" s="619"/>
      <c r="L6" s="619"/>
      <c r="M6" s="630"/>
      <c r="N6" s="630"/>
      <c r="O6" s="630"/>
      <c r="P6" s="630"/>
      <c r="Q6" s="630"/>
      <c r="R6" s="630"/>
      <c r="S6" s="630"/>
      <c r="T6" s="630"/>
      <c r="U6" s="631"/>
    </row>
    <row r="7" spans="2:21" ht="81" customHeight="1" x14ac:dyDescent="0.2">
      <c r="B7" s="628" t="s">
        <v>57</v>
      </c>
      <c r="C7" s="308" t="s">
        <v>273</v>
      </c>
      <c r="D7" s="347" t="s">
        <v>13</v>
      </c>
      <c r="E7" s="276" t="s">
        <v>274</v>
      </c>
      <c r="F7" s="354">
        <v>6</v>
      </c>
      <c r="G7" s="354">
        <v>6</v>
      </c>
      <c r="H7" s="215">
        <f t="shared" ref="H7" si="0">(G7/F7)*100</f>
        <v>100</v>
      </c>
      <c r="I7" s="215"/>
      <c r="J7" s="227">
        <v>21</v>
      </c>
      <c r="K7" s="354">
        <v>6</v>
      </c>
      <c r="L7" s="215">
        <f>(K7/J7)*100</f>
        <v>28.571428571428569</v>
      </c>
      <c r="M7" s="625"/>
      <c r="N7" s="626">
        <v>892731684.00999999</v>
      </c>
      <c r="O7" s="622">
        <v>892365775.12</v>
      </c>
      <c r="P7" s="627">
        <f>(O7/N7)</f>
        <v>0.99959012444998441</v>
      </c>
      <c r="Q7" s="627" t="e">
        <f>(O7/M7)</f>
        <v>#DIV/0!</v>
      </c>
      <c r="R7" s="626">
        <v>4600000000</v>
      </c>
      <c r="S7" s="622">
        <f>+O7</f>
        <v>892365775.12</v>
      </c>
      <c r="T7" s="627">
        <f>(S7/R7)</f>
        <v>0.19399255980869565</v>
      </c>
      <c r="U7" s="359"/>
    </row>
    <row r="8" spans="2:21" ht="87.75" customHeight="1" x14ac:dyDescent="0.2">
      <c r="B8" s="629"/>
      <c r="C8" s="229" t="s">
        <v>275</v>
      </c>
      <c r="D8" s="348" t="s">
        <v>14</v>
      </c>
      <c r="E8" s="349" t="s">
        <v>276</v>
      </c>
      <c r="F8" s="355">
        <v>100</v>
      </c>
      <c r="G8" s="355">
        <v>100</v>
      </c>
      <c r="H8" s="215">
        <f t="shared" ref="H8:H26" si="1">(G8/F8)*100</f>
        <v>100</v>
      </c>
      <c r="I8" s="215"/>
      <c r="J8" s="22">
        <v>100</v>
      </c>
      <c r="K8" s="355">
        <v>100</v>
      </c>
      <c r="L8" s="215">
        <f t="shared" ref="L8:L26" si="2">(K8/J8)*100</f>
        <v>100</v>
      </c>
      <c r="M8" s="625"/>
      <c r="N8" s="626"/>
      <c r="O8" s="623"/>
      <c r="P8" s="627"/>
      <c r="Q8" s="627"/>
      <c r="R8" s="626"/>
      <c r="S8" s="623"/>
      <c r="T8" s="627"/>
      <c r="U8" s="359"/>
    </row>
    <row r="9" spans="2:21" ht="93.75" customHeight="1" x14ac:dyDescent="0.2">
      <c r="B9" s="629"/>
      <c r="C9" s="229" t="s">
        <v>277</v>
      </c>
      <c r="D9" s="348" t="s">
        <v>14</v>
      </c>
      <c r="E9" s="350" t="s">
        <v>278</v>
      </c>
      <c r="F9" s="355">
        <v>100</v>
      </c>
      <c r="G9" s="355">
        <v>100</v>
      </c>
      <c r="H9" s="215">
        <f t="shared" si="1"/>
        <v>100</v>
      </c>
      <c r="I9" s="215"/>
      <c r="J9" s="227">
        <v>100</v>
      </c>
      <c r="K9" s="355">
        <v>100</v>
      </c>
      <c r="L9" s="215">
        <f t="shared" si="2"/>
        <v>100</v>
      </c>
      <c r="M9" s="625"/>
      <c r="N9" s="626"/>
      <c r="O9" s="623"/>
      <c r="P9" s="627"/>
      <c r="Q9" s="627"/>
      <c r="R9" s="626"/>
      <c r="S9" s="623"/>
      <c r="T9" s="627"/>
      <c r="U9" s="359"/>
    </row>
    <row r="10" spans="2:21" ht="63.75" customHeight="1" x14ac:dyDescent="0.2">
      <c r="B10" s="629"/>
      <c r="C10" s="229" t="s">
        <v>279</v>
      </c>
      <c r="D10" s="348" t="s">
        <v>14</v>
      </c>
      <c r="E10" s="350" t="s">
        <v>280</v>
      </c>
      <c r="F10" s="356"/>
      <c r="G10" s="356"/>
      <c r="H10" s="215"/>
      <c r="I10" s="215"/>
      <c r="J10" s="22">
        <v>2</v>
      </c>
      <c r="K10" s="356"/>
      <c r="L10" s="215">
        <f t="shared" si="2"/>
        <v>0</v>
      </c>
      <c r="M10" s="625"/>
      <c r="N10" s="626"/>
      <c r="O10" s="623"/>
      <c r="P10" s="627"/>
      <c r="Q10" s="627"/>
      <c r="R10" s="626"/>
      <c r="S10" s="623"/>
      <c r="T10" s="627"/>
      <c r="U10" s="359"/>
    </row>
    <row r="11" spans="2:21" ht="62.25" customHeight="1" x14ac:dyDescent="0.2">
      <c r="B11" s="629"/>
      <c r="C11" s="229" t="s">
        <v>281</v>
      </c>
      <c r="D11" s="348" t="s">
        <v>14</v>
      </c>
      <c r="E11" s="350" t="s">
        <v>280</v>
      </c>
      <c r="F11" s="356"/>
      <c r="G11" s="356"/>
      <c r="H11" s="215"/>
      <c r="I11" s="215"/>
      <c r="J11" s="22">
        <v>1</v>
      </c>
      <c r="K11" s="356"/>
      <c r="L11" s="215">
        <f t="shared" si="2"/>
        <v>0</v>
      </c>
      <c r="M11" s="625"/>
      <c r="N11" s="626"/>
      <c r="O11" s="623"/>
      <c r="P11" s="627"/>
      <c r="Q11" s="627"/>
      <c r="R11" s="626"/>
      <c r="S11" s="623"/>
      <c r="T11" s="627"/>
      <c r="U11" s="359"/>
    </row>
    <row r="12" spans="2:21" ht="48.75" customHeight="1" x14ac:dyDescent="0.2">
      <c r="B12" s="629"/>
      <c r="C12" s="350" t="s">
        <v>282</v>
      </c>
      <c r="D12" s="348" t="s">
        <v>14</v>
      </c>
      <c r="E12" s="350" t="s">
        <v>283</v>
      </c>
      <c r="F12" s="316"/>
      <c r="G12" s="316"/>
      <c r="H12" s="215"/>
      <c r="I12" s="215"/>
      <c r="J12" s="22">
        <v>3</v>
      </c>
      <c r="K12" s="316"/>
      <c r="L12" s="215">
        <f t="shared" si="2"/>
        <v>0</v>
      </c>
      <c r="M12" s="625"/>
      <c r="N12" s="626"/>
      <c r="O12" s="623"/>
      <c r="P12" s="627"/>
      <c r="Q12" s="627"/>
      <c r="R12" s="626"/>
      <c r="S12" s="623"/>
      <c r="T12" s="627"/>
      <c r="U12" s="359"/>
    </row>
    <row r="13" spans="2:21" ht="58.5" customHeight="1" x14ac:dyDescent="0.2">
      <c r="B13" s="629"/>
      <c r="C13" s="350" t="s">
        <v>284</v>
      </c>
      <c r="D13" s="348"/>
      <c r="E13" s="350" t="s">
        <v>280</v>
      </c>
      <c r="F13" s="356"/>
      <c r="G13" s="356"/>
      <c r="H13" s="215"/>
      <c r="I13" s="215"/>
      <c r="J13" s="22">
        <v>100</v>
      </c>
      <c r="K13" s="356"/>
      <c r="L13" s="215">
        <f t="shared" si="2"/>
        <v>0</v>
      </c>
      <c r="M13" s="625"/>
      <c r="N13" s="626"/>
      <c r="O13" s="623"/>
      <c r="P13" s="627"/>
      <c r="Q13" s="627"/>
      <c r="R13" s="626"/>
      <c r="S13" s="623"/>
      <c r="T13" s="627"/>
      <c r="U13" s="359"/>
    </row>
    <row r="14" spans="2:21" ht="75" customHeight="1" x14ac:dyDescent="0.2">
      <c r="B14" s="629"/>
      <c r="C14" s="229" t="s">
        <v>285</v>
      </c>
      <c r="D14" s="348" t="s">
        <v>14</v>
      </c>
      <c r="E14" s="350" t="s">
        <v>286</v>
      </c>
      <c r="F14" s="356"/>
      <c r="G14" s="356"/>
      <c r="H14" s="215"/>
      <c r="I14" s="215"/>
      <c r="J14" s="22">
        <v>30</v>
      </c>
      <c r="K14" s="356"/>
      <c r="L14" s="215">
        <f t="shared" si="2"/>
        <v>0</v>
      </c>
      <c r="M14" s="625"/>
      <c r="N14" s="626"/>
      <c r="O14" s="623"/>
      <c r="P14" s="627"/>
      <c r="Q14" s="627"/>
      <c r="R14" s="626"/>
      <c r="S14" s="623"/>
      <c r="T14" s="627"/>
      <c r="U14" s="359"/>
    </row>
    <row r="15" spans="2:21" ht="51" customHeight="1" x14ac:dyDescent="0.2">
      <c r="B15" s="629"/>
      <c r="C15" s="229" t="s">
        <v>287</v>
      </c>
      <c r="D15" s="348" t="s">
        <v>14</v>
      </c>
      <c r="E15" s="350" t="s">
        <v>288</v>
      </c>
      <c r="F15" s="234">
        <v>100</v>
      </c>
      <c r="G15" s="234">
        <v>100</v>
      </c>
      <c r="H15" s="215">
        <f t="shared" si="1"/>
        <v>100</v>
      </c>
      <c r="I15" s="215"/>
      <c r="J15" s="22">
        <v>100</v>
      </c>
      <c r="K15" s="234">
        <v>100</v>
      </c>
      <c r="L15" s="215">
        <f t="shared" si="2"/>
        <v>100</v>
      </c>
      <c r="M15" s="625"/>
      <c r="N15" s="626"/>
      <c r="O15" s="623"/>
      <c r="P15" s="627"/>
      <c r="Q15" s="627"/>
      <c r="R15" s="626"/>
      <c r="S15" s="623"/>
      <c r="T15" s="627"/>
      <c r="U15" s="359"/>
    </row>
    <row r="16" spans="2:21" ht="75" customHeight="1" x14ac:dyDescent="0.2">
      <c r="B16" s="629"/>
      <c r="C16" s="229" t="s">
        <v>289</v>
      </c>
      <c r="D16" s="348" t="s">
        <v>13</v>
      </c>
      <c r="E16" s="350" t="s">
        <v>290</v>
      </c>
      <c r="F16" s="316">
        <v>6</v>
      </c>
      <c r="G16" s="316">
        <v>6</v>
      </c>
      <c r="H16" s="215">
        <f t="shared" si="1"/>
        <v>100</v>
      </c>
      <c r="I16" s="215"/>
      <c r="J16" s="227">
        <v>21</v>
      </c>
      <c r="K16" s="316">
        <v>6</v>
      </c>
      <c r="L16" s="215">
        <f t="shared" si="2"/>
        <v>28.571428571428569</v>
      </c>
      <c r="M16" s="625"/>
      <c r="N16" s="626"/>
      <c r="O16" s="623"/>
      <c r="P16" s="627"/>
      <c r="Q16" s="627"/>
      <c r="R16" s="626"/>
      <c r="S16" s="623"/>
      <c r="T16" s="627"/>
      <c r="U16" s="359"/>
    </row>
    <row r="17" spans="2:23" ht="69" customHeight="1" x14ac:dyDescent="0.25">
      <c r="B17" s="629"/>
      <c r="C17" s="229" t="s">
        <v>291</v>
      </c>
      <c r="D17" s="348" t="s">
        <v>30</v>
      </c>
      <c r="E17" s="313" t="s">
        <v>292</v>
      </c>
      <c r="F17" s="234">
        <v>50</v>
      </c>
      <c r="G17" s="234">
        <v>50</v>
      </c>
      <c r="H17" s="215">
        <f t="shared" si="1"/>
        <v>100</v>
      </c>
      <c r="I17" s="362"/>
      <c r="J17" s="22">
        <v>50</v>
      </c>
      <c r="K17" s="234">
        <v>50</v>
      </c>
      <c r="L17" s="215">
        <f t="shared" si="2"/>
        <v>100</v>
      </c>
      <c r="M17" s="625"/>
      <c r="N17" s="626"/>
      <c r="O17" s="623"/>
      <c r="P17" s="627"/>
      <c r="Q17" s="627"/>
      <c r="R17" s="626"/>
      <c r="S17" s="623"/>
      <c r="T17" s="627"/>
      <c r="U17" s="360"/>
    </row>
    <row r="18" spans="2:23" ht="81.75" customHeight="1" x14ac:dyDescent="0.25">
      <c r="B18" s="629"/>
      <c r="C18" s="229" t="s">
        <v>293</v>
      </c>
      <c r="D18" s="348" t="s">
        <v>13</v>
      </c>
      <c r="E18" s="313" t="s">
        <v>59</v>
      </c>
      <c r="F18" s="234">
        <v>1</v>
      </c>
      <c r="G18" s="466">
        <v>0</v>
      </c>
      <c r="H18" s="215">
        <f t="shared" si="1"/>
        <v>0</v>
      </c>
      <c r="I18" s="362"/>
      <c r="J18" s="22">
        <v>4</v>
      </c>
      <c r="K18" s="466">
        <v>0</v>
      </c>
      <c r="L18" s="215">
        <f t="shared" si="2"/>
        <v>0</v>
      </c>
      <c r="M18" s="625"/>
      <c r="N18" s="626"/>
      <c r="O18" s="623"/>
      <c r="P18" s="627"/>
      <c r="Q18" s="627"/>
      <c r="R18" s="626"/>
      <c r="S18" s="623"/>
      <c r="T18" s="627"/>
      <c r="U18" s="360"/>
    </row>
    <row r="19" spans="2:23" ht="18" x14ac:dyDescent="0.25">
      <c r="B19" s="629"/>
      <c r="C19" s="350" t="s">
        <v>294</v>
      </c>
      <c r="D19" s="348" t="s">
        <v>13</v>
      </c>
      <c r="E19" s="245" t="s">
        <v>295</v>
      </c>
      <c r="F19" s="234"/>
      <c r="G19" s="234"/>
      <c r="H19" s="215"/>
      <c r="I19" s="362"/>
      <c r="J19" s="22">
        <v>1</v>
      </c>
      <c r="K19" s="234"/>
      <c r="L19" s="215">
        <f t="shared" si="2"/>
        <v>0</v>
      </c>
      <c r="M19" s="625"/>
      <c r="N19" s="626"/>
      <c r="O19" s="623"/>
      <c r="P19" s="627"/>
      <c r="Q19" s="627"/>
      <c r="R19" s="626"/>
      <c r="S19" s="623"/>
      <c r="T19" s="627"/>
      <c r="U19" s="361"/>
    </row>
    <row r="20" spans="2:23" ht="62.25" customHeight="1" x14ac:dyDescent="0.25">
      <c r="B20" s="629"/>
      <c r="C20" s="350" t="s">
        <v>296</v>
      </c>
      <c r="D20" s="348" t="s">
        <v>13</v>
      </c>
      <c r="E20" s="245" t="s">
        <v>295</v>
      </c>
      <c r="F20" s="316"/>
      <c r="G20" s="316"/>
      <c r="H20" s="215"/>
      <c r="I20" s="362"/>
      <c r="J20" s="22">
        <v>1</v>
      </c>
      <c r="K20" s="316"/>
      <c r="L20" s="215">
        <f t="shared" si="2"/>
        <v>0</v>
      </c>
      <c r="M20" s="625"/>
      <c r="N20" s="626"/>
      <c r="O20" s="623"/>
      <c r="P20" s="627"/>
      <c r="Q20" s="627"/>
      <c r="R20" s="626"/>
      <c r="S20" s="623"/>
      <c r="T20" s="627"/>
      <c r="U20" s="363"/>
      <c r="V20" s="364"/>
      <c r="W20" s="364"/>
    </row>
    <row r="21" spans="2:23" ht="44.25" customHeight="1" x14ac:dyDescent="0.2">
      <c r="B21" s="629"/>
      <c r="C21" s="350" t="s">
        <v>297</v>
      </c>
      <c r="D21" s="348" t="s">
        <v>13</v>
      </c>
      <c r="E21" s="311" t="s">
        <v>298</v>
      </c>
      <c r="F21" s="357"/>
      <c r="G21" s="357"/>
      <c r="H21" s="215"/>
      <c r="I21" s="343"/>
      <c r="J21" s="22">
        <v>1</v>
      </c>
      <c r="K21" s="357"/>
      <c r="L21" s="215">
        <f t="shared" si="2"/>
        <v>0</v>
      </c>
      <c r="M21" s="625"/>
      <c r="N21" s="626"/>
      <c r="O21" s="623"/>
      <c r="P21" s="627"/>
      <c r="Q21" s="627"/>
      <c r="R21" s="626"/>
      <c r="S21" s="623"/>
      <c r="T21" s="627"/>
      <c r="U21" s="360"/>
    </row>
    <row r="22" spans="2:23" ht="30.75" customHeight="1" x14ac:dyDescent="0.2">
      <c r="B22" s="629"/>
      <c r="C22" s="350" t="s">
        <v>299</v>
      </c>
      <c r="D22" s="348" t="s">
        <v>13</v>
      </c>
      <c r="E22" s="311" t="s">
        <v>300</v>
      </c>
      <c r="F22" s="357"/>
      <c r="G22" s="357"/>
      <c r="H22" s="215"/>
      <c r="I22" s="344"/>
      <c r="J22" s="22">
        <v>4</v>
      </c>
      <c r="K22" s="357"/>
      <c r="L22" s="215">
        <f t="shared" si="2"/>
        <v>0</v>
      </c>
      <c r="M22" s="625"/>
      <c r="N22" s="626"/>
      <c r="O22" s="623"/>
      <c r="P22" s="627"/>
      <c r="Q22" s="627"/>
      <c r="R22" s="626"/>
      <c r="S22" s="623"/>
      <c r="T22" s="627"/>
      <c r="U22" s="360"/>
    </row>
    <row r="23" spans="2:23" ht="30.75" customHeight="1" x14ac:dyDescent="0.2">
      <c r="B23" s="629"/>
      <c r="C23" s="624" t="s">
        <v>301</v>
      </c>
      <c r="D23" s="348" t="s">
        <v>13</v>
      </c>
      <c r="E23" s="311" t="s">
        <v>302</v>
      </c>
      <c r="F23" s="357"/>
      <c r="G23" s="357"/>
      <c r="H23" s="215"/>
      <c r="I23" s="344"/>
      <c r="J23" s="22">
        <v>1</v>
      </c>
      <c r="K23" s="357"/>
      <c r="L23" s="215">
        <f t="shared" si="2"/>
        <v>0</v>
      </c>
      <c r="M23" s="625"/>
      <c r="N23" s="626"/>
      <c r="O23" s="623"/>
      <c r="P23" s="627"/>
      <c r="Q23" s="627"/>
      <c r="R23" s="626"/>
      <c r="S23" s="623"/>
      <c r="T23" s="627"/>
      <c r="U23" s="360"/>
    </row>
    <row r="24" spans="2:23" ht="30.75" customHeight="1" x14ac:dyDescent="0.2">
      <c r="B24" s="629"/>
      <c r="C24" s="624"/>
      <c r="D24" s="348" t="s">
        <v>13</v>
      </c>
      <c r="E24" s="311" t="s">
        <v>303</v>
      </c>
      <c r="F24" s="234"/>
      <c r="G24" s="234"/>
      <c r="H24" s="215"/>
      <c r="I24" s="344"/>
      <c r="J24" s="22">
        <v>2</v>
      </c>
      <c r="K24" s="234"/>
      <c r="L24" s="215">
        <f t="shared" si="2"/>
        <v>0</v>
      </c>
      <c r="M24" s="625"/>
      <c r="N24" s="626"/>
      <c r="O24" s="623"/>
      <c r="P24" s="627"/>
      <c r="Q24" s="627"/>
      <c r="R24" s="626"/>
      <c r="S24" s="623"/>
      <c r="T24" s="627"/>
      <c r="U24" s="360"/>
    </row>
    <row r="25" spans="2:23" ht="31.5" customHeight="1" x14ac:dyDescent="0.2">
      <c r="B25" s="629"/>
      <c r="C25" s="350" t="s">
        <v>304</v>
      </c>
      <c r="D25" s="348" t="s">
        <v>13</v>
      </c>
      <c r="E25" s="245" t="s">
        <v>305</v>
      </c>
      <c r="F25" s="316">
        <v>1</v>
      </c>
      <c r="G25" s="479">
        <v>1</v>
      </c>
      <c r="H25" s="215">
        <f t="shared" si="1"/>
        <v>100</v>
      </c>
      <c r="I25" s="344"/>
      <c r="J25" s="22">
        <v>4</v>
      </c>
      <c r="K25" s="479">
        <v>1</v>
      </c>
      <c r="L25" s="215">
        <f t="shared" si="2"/>
        <v>25</v>
      </c>
      <c r="M25" s="625"/>
      <c r="N25" s="626"/>
      <c r="O25" s="623"/>
      <c r="P25" s="627"/>
      <c r="Q25" s="627"/>
      <c r="R25" s="626"/>
      <c r="S25" s="623"/>
      <c r="T25" s="627"/>
      <c r="U25" s="360"/>
    </row>
    <row r="26" spans="2:23" ht="31.5" customHeight="1" thickBot="1" x14ac:dyDescent="0.25">
      <c r="B26" s="629"/>
      <c r="C26" s="351" t="s">
        <v>306</v>
      </c>
      <c r="D26" s="352" t="s">
        <v>13</v>
      </c>
      <c r="E26" s="353" t="s">
        <v>307</v>
      </c>
      <c r="F26" s="358">
        <v>1</v>
      </c>
      <c r="G26" s="500">
        <v>0</v>
      </c>
      <c r="H26" s="215">
        <f t="shared" si="1"/>
        <v>0</v>
      </c>
      <c r="I26" s="344"/>
      <c r="J26" s="22">
        <v>1</v>
      </c>
      <c r="K26" s="500">
        <v>0</v>
      </c>
      <c r="L26" s="215">
        <f t="shared" si="2"/>
        <v>0</v>
      </c>
      <c r="M26" s="625"/>
      <c r="N26" s="626"/>
      <c r="O26" s="623"/>
      <c r="P26" s="627"/>
      <c r="Q26" s="627"/>
      <c r="R26" s="626"/>
      <c r="S26" s="623"/>
      <c r="T26" s="627"/>
      <c r="U26" s="360"/>
    </row>
    <row r="27" spans="2:23" ht="25.5" customHeight="1" thickBot="1" x14ac:dyDescent="0.25">
      <c r="B27" s="74"/>
      <c r="C27" s="613" t="s">
        <v>51</v>
      </c>
      <c r="D27" s="614"/>
      <c r="E27" s="615"/>
      <c r="F27" s="75">
        <v>900</v>
      </c>
      <c r="G27" s="124">
        <f>(H27/F27)*100</f>
        <v>77.777777777777786</v>
      </c>
      <c r="H27" s="75">
        <f>SUM(H7:H26)</f>
        <v>700</v>
      </c>
      <c r="I27" s="75"/>
      <c r="J27" s="76">
        <v>2000</v>
      </c>
      <c r="K27" s="124">
        <f>(L27/J27)*100</f>
        <v>24.107142857142854</v>
      </c>
      <c r="L27" s="77">
        <f>SUM(L7:L26)</f>
        <v>482.14285714285711</v>
      </c>
      <c r="M27" s="78"/>
      <c r="N27" s="79"/>
      <c r="O27" s="79"/>
      <c r="P27" s="80"/>
      <c r="Q27" s="81"/>
      <c r="R27" s="79"/>
      <c r="S27" s="80"/>
      <c r="T27" s="81"/>
      <c r="U27" s="82"/>
    </row>
  </sheetData>
  <mergeCells count="18">
    <mergeCell ref="C27:E27"/>
    <mergeCell ref="B2:U2"/>
    <mergeCell ref="M7:M26"/>
    <mergeCell ref="N7:N26"/>
    <mergeCell ref="P7:P26"/>
    <mergeCell ref="Q7:Q26"/>
    <mergeCell ref="R7:R26"/>
    <mergeCell ref="S7:S26"/>
    <mergeCell ref="T7:T26"/>
    <mergeCell ref="C4:M4"/>
    <mergeCell ref="B7:B26"/>
    <mergeCell ref="U4:U5"/>
    <mergeCell ref="B6:U6"/>
    <mergeCell ref="B4:B5"/>
    <mergeCell ref="N4:T4"/>
    <mergeCell ref="O7:O26"/>
    <mergeCell ref="B3:U3"/>
    <mergeCell ref="C23:C24"/>
  </mergeCells>
  <phoneticPr fontId="0" type="noConversion"/>
  <printOptions horizontalCentered="1"/>
  <pageMargins left="0.19685039370078741" right="0.19685039370078741" top="0.19685039370078741" bottom="0.19685039370078741" header="0.19685039370078741" footer="0"/>
  <pageSetup scale="32"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
  <sheetViews>
    <sheetView view="pageBreakPreview" zoomScale="80" zoomScaleNormal="100" zoomScaleSheetLayoutView="80" workbookViewId="0">
      <selection activeCell="D40" sqref="D40"/>
    </sheetView>
  </sheetViews>
  <sheetFormatPr baseColWidth="10" defaultRowHeight="12.75" x14ac:dyDescent="0.2"/>
  <cols>
    <col min="1" max="1" width="2.5703125" customWidth="1"/>
    <col min="2" max="2" width="27" customWidth="1"/>
    <col min="3" max="3" width="63.85546875" customWidth="1"/>
    <col min="4" max="4" width="31.5703125" customWidth="1"/>
    <col min="5" max="5" width="48" customWidth="1"/>
    <col min="6" max="6" width="8.5703125" customWidth="1"/>
    <col min="7" max="7" width="8" customWidth="1"/>
    <col min="8" max="8" width="7.7109375" customWidth="1"/>
    <col min="9" max="9" width="6.7109375" customWidth="1"/>
    <col min="10" max="10" width="10" customWidth="1"/>
    <col min="11" max="11" width="8.28515625" customWidth="1"/>
    <col min="12" max="12" width="7.140625" customWidth="1"/>
    <col min="13" max="13" width="6.7109375" customWidth="1"/>
    <col min="14" max="14" width="5.5703125" customWidth="1"/>
    <col min="15" max="15" width="6.5703125" customWidth="1"/>
    <col min="16" max="16" width="8.140625" customWidth="1"/>
    <col min="17" max="17" width="4.7109375" customWidth="1"/>
    <col min="18" max="18" width="4.140625" customWidth="1"/>
    <col min="19" max="19" width="7.42578125" customWidth="1"/>
    <col min="20" max="20" width="15.85546875" customWidth="1"/>
    <col min="21" max="21" width="3.5703125" customWidth="1"/>
    <col min="22" max="22" width="25.42578125" customWidth="1"/>
    <col min="23" max="23" width="20.42578125" customWidth="1"/>
    <col min="24" max="24" width="16.140625" customWidth="1"/>
  </cols>
  <sheetData>
    <row r="1" spans="1:22" ht="15.75" customHeight="1" x14ac:dyDescent="0.25">
      <c r="A1" s="4"/>
      <c r="B1" s="8"/>
      <c r="C1" s="8"/>
      <c r="D1" s="8"/>
      <c r="E1" s="8"/>
      <c r="F1" s="8"/>
      <c r="G1" s="8"/>
      <c r="H1" s="8"/>
      <c r="I1" s="8"/>
      <c r="J1" s="8"/>
      <c r="K1" s="8"/>
      <c r="L1" s="8"/>
      <c r="M1" s="8"/>
      <c r="N1" s="8"/>
      <c r="O1" s="9"/>
      <c r="P1" s="9"/>
      <c r="Q1" s="9"/>
      <c r="R1" s="9"/>
      <c r="S1" s="9"/>
      <c r="T1" s="9"/>
    </row>
    <row r="2" spans="1:22" ht="42.75" customHeight="1" x14ac:dyDescent="0.2">
      <c r="A2" s="4"/>
      <c r="B2" s="590" t="s">
        <v>154</v>
      </c>
      <c r="C2" s="591"/>
      <c r="D2" s="591"/>
      <c r="E2" s="591"/>
      <c r="F2" s="591"/>
      <c r="G2" s="591"/>
      <c r="H2" s="591"/>
      <c r="I2" s="591"/>
      <c r="J2" s="591"/>
      <c r="K2" s="591"/>
      <c r="L2" s="591"/>
      <c r="M2" s="591"/>
      <c r="N2" s="591"/>
      <c r="O2" s="591"/>
      <c r="P2" s="591"/>
      <c r="Q2" s="591"/>
      <c r="R2" s="591"/>
      <c r="S2" s="591"/>
      <c r="T2" s="591"/>
      <c r="U2" s="591"/>
    </row>
    <row r="3" spans="1:22" ht="19.5" customHeight="1" thickBot="1" x14ac:dyDescent="0.25">
      <c r="A3" s="4"/>
      <c r="B3" s="590" t="s">
        <v>401</v>
      </c>
      <c r="C3" s="591"/>
      <c r="D3" s="591"/>
      <c r="E3" s="591"/>
      <c r="F3" s="591"/>
      <c r="G3" s="591"/>
      <c r="H3" s="591"/>
      <c r="I3" s="591"/>
      <c r="J3" s="591"/>
      <c r="K3" s="591"/>
      <c r="L3" s="591"/>
      <c r="M3" s="591"/>
      <c r="N3" s="591"/>
      <c r="O3" s="591"/>
      <c r="P3" s="591"/>
      <c r="Q3" s="591"/>
      <c r="R3" s="591"/>
      <c r="S3" s="591"/>
      <c r="T3" s="591"/>
      <c r="U3" s="591"/>
    </row>
    <row r="4" spans="1:22" s="3" customFormat="1" ht="42.75" customHeight="1" thickBot="1" x14ac:dyDescent="0.25">
      <c r="A4" s="5"/>
      <c r="B4" s="559" t="s">
        <v>157</v>
      </c>
      <c r="C4" s="550" t="s">
        <v>41</v>
      </c>
      <c r="D4" s="551"/>
      <c r="E4" s="551"/>
      <c r="F4" s="551"/>
      <c r="G4" s="551"/>
      <c r="H4" s="551"/>
      <c r="I4" s="551"/>
      <c r="J4" s="551"/>
      <c r="K4" s="556"/>
      <c r="L4" s="556"/>
      <c r="M4" s="556"/>
      <c r="N4" s="550" t="s">
        <v>31</v>
      </c>
      <c r="O4" s="551"/>
      <c r="P4" s="551"/>
      <c r="Q4" s="551"/>
      <c r="R4" s="551"/>
      <c r="S4" s="551"/>
      <c r="T4" s="557" t="s">
        <v>15</v>
      </c>
    </row>
    <row r="5" spans="1:22" ht="363" customHeight="1" thickBot="1" x14ac:dyDescent="0.25">
      <c r="A5" s="4"/>
      <c r="B5" s="560"/>
      <c r="C5" s="106" t="s">
        <v>28</v>
      </c>
      <c r="D5" s="107" t="s">
        <v>29</v>
      </c>
      <c r="E5" s="106" t="s">
        <v>0</v>
      </c>
      <c r="F5" s="108" t="s">
        <v>17</v>
      </c>
      <c r="G5" s="108" t="s">
        <v>18</v>
      </c>
      <c r="H5" s="109" t="s">
        <v>19</v>
      </c>
      <c r="I5" s="108" t="s">
        <v>36</v>
      </c>
      <c r="J5" s="108" t="s">
        <v>217</v>
      </c>
      <c r="K5" s="108" t="s">
        <v>20</v>
      </c>
      <c r="L5" s="110" t="s">
        <v>21</v>
      </c>
      <c r="M5" s="108" t="s">
        <v>148</v>
      </c>
      <c r="N5" s="108" t="s">
        <v>16</v>
      </c>
      <c r="O5" s="109" t="s">
        <v>22</v>
      </c>
      <c r="P5" s="108" t="s">
        <v>23</v>
      </c>
      <c r="Q5" s="108" t="s">
        <v>32</v>
      </c>
      <c r="R5" s="109" t="s">
        <v>24</v>
      </c>
      <c r="S5" s="110" t="s">
        <v>25</v>
      </c>
      <c r="T5" s="558"/>
    </row>
    <row r="6" spans="1:22" ht="27" customHeight="1" thickBot="1" x14ac:dyDescent="0.25">
      <c r="A6" s="4"/>
      <c r="B6" s="618" t="s">
        <v>63</v>
      </c>
      <c r="C6" s="619"/>
      <c r="D6" s="619"/>
      <c r="E6" s="619"/>
      <c r="F6" s="619"/>
      <c r="G6" s="619"/>
      <c r="H6" s="619"/>
      <c r="I6" s="619"/>
      <c r="J6" s="619"/>
      <c r="K6" s="619"/>
      <c r="L6" s="619"/>
      <c r="M6" s="619"/>
      <c r="N6" s="619"/>
      <c r="O6" s="619"/>
      <c r="P6" s="619"/>
      <c r="Q6" s="619"/>
      <c r="R6" s="619"/>
      <c r="S6" s="619"/>
      <c r="T6" s="620"/>
    </row>
    <row r="7" spans="1:22" ht="48.75" customHeight="1" x14ac:dyDescent="0.2">
      <c r="A7" s="6"/>
      <c r="B7" s="628" t="s">
        <v>60</v>
      </c>
      <c r="C7" s="341" t="s">
        <v>64</v>
      </c>
      <c r="D7" s="263" t="s">
        <v>13</v>
      </c>
      <c r="E7" s="365" t="s">
        <v>65</v>
      </c>
      <c r="F7" s="375">
        <v>1</v>
      </c>
      <c r="G7" s="375">
        <v>1</v>
      </c>
      <c r="H7" s="48">
        <f t="shared" ref="H7:H15" si="0">(G7/F7)*100</f>
        <v>100</v>
      </c>
      <c r="I7" s="376"/>
      <c r="J7" s="288">
        <v>4</v>
      </c>
      <c r="K7" s="375">
        <v>1</v>
      </c>
      <c r="L7" s="44">
        <f>(K7/J7)*100</f>
        <v>25</v>
      </c>
      <c r="M7" s="679"/>
      <c r="N7" s="635">
        <v>573628926.87</v>
      </c>
      <c r="O7" s="644">
        <v>570049696.59000003</v>
      </c>
      <c r="P7" s="647">
        <f>(O7/N7)*100</f>
        <v>99.376037345339256</v>
      </c>
      <c r="Q7" s="635">
        <v>2700000000</v>
      </c>
      <c r="R7" s="644">
        <f>+O7</f>
        <v>570049696.59000003</v>
      </c>
      <c r="S7" s="647">
        <f>(R7/Q7)*100</f>
        <v>21.112951725555558</v>
      </c>
      <c r="T7" s="53"/>
      <c r="V7" s="1"/>
    </row>
    <row r="8" spans="1:22" ht="41.25" customHeight="1" x14ac:dyDescent="0.2">
      <c r="A8" s="6"/>
      <c r="B8" s="629"/>
      <c r="C8" s="319" t="s">
        <v>34</v>
      </c>
      <c r="D8" s="266" t="s">
        <v>13</v>
      </c>
      <c r="E8" s="366" t="s">
        <v>66</v>
      </c>
      <c r="F8" s="377">
        <v>1</v>
      </c>
      <c r="G8" s="377">
        <v>1</v>
      </c>
      <c r="H8" s="48">
        <f t="shared" si="0"/>
        <v>100</v>
      </c>
      <c r="I8" s="378"/>
      <c r="J8" s="246">
        <v>4</v>
      </c>
      <c r="K8" s="377">
        <v>1</v>
      </c>
      <c r="L8" s="48">
        <f t="shared" ref="L8:L15" si="1">(K8/J8)*100</f>
        <v>25</v>
      </c>
      <c r="M8" s="680"/>
      <c r="N8" s="636"/>
      <c r="O8" s="645"/>
      <c r="P8" s="648"/>
      <c r="Q8" s="636"/>
      <c r="R8" s="645"/>
      <c r="S8" s="648"/>
      <c r="T8" s="54"/>
      <c r="U8" s="101"/>
      <c r="V8" s="83"/>
    </row>
    <row r="9" spans="1:22" ht="41.25" customHeight="1" x14ac:dyDescent="0.2">
      <c r="A9" s="6"/>
      <c r="B9" s="629"/>
      <c r="C9" s="265" t="s">
        <v>308</v>
      </c>
      <c r="D9" s="266" t="s">
        <v>13</v>
      </c>
      <c r="E9" s="366" t="s">
        <v>67</v>
      </c>
      <c r="F9" s="377"/>
      <c r="G9" s="377"/>
      <c r="H9" s="48"/>
      <c r="I9" s="378"/>
      <c r="J9" s="246">
        <v>30</v>
      </c>
      <c r="K9" s="377"/>
      <c r="L9" s="48">
        <f t="shared" si="1"/>
        <v>0</v>
      </c>
      <c r="M9" s="680"/>
      <c r="N9" s="636"/>
      <c r="O9" s="645"/>
      <c r="P9" s="648"/>
      <c r="Q9" s="636"/>
      <c r="R9" s="645"/>
      <c r="S9" s="648"/>
      <c r="T9" s="54"/>
      <c r="U9" s="101"/>
      <c r="V9" s="83"/>
    </row>
    <row r="10" spans="1:22" ht="41.25" customHeight="1" x14ac:dyDescent="0.2">
      <c r="A10" s="6"/>
      <c r="B10" s="629"/>
      <c r="C10" s="265" t="s">
        <v>309</v>
      </c>
      <c r="D10" s="266" t="s">
        <v>13</v>
      </c>
      <c r="E10" s="366" t="s">
        <v>310</v>
      </c>
      <c r="F10" s="377"/>
      <c r="G10" s="377"/>
      <c r="H10" s="48"/>
      <c r="I10" s="378"/>
      <c r="J10" s="246">
        <v>30</v>
      </c>
      <c r="K10" s="377"/>
      <c r="L10" s="48">
        <f t="shared" si="1"/>
        <v>0</v>
      </c>
      <c r="M10" s="680"/>
      <c r="N10" s="636"/>
      <c r="O10" s="645"/>
      <c r="P10" s="648"/>
      <c r="Q10" s="636"/>
      <c r="R10" s="645"/>
      <c r="S10" s="648"/>
      <c r="T10" s="54"/>
      <c r="U10" s="101"/>
      <c r="V10" s="83"/>
    </row>
    <row r="11" spans="1:22" ht="41.25" customHeight="1" x14ac:dyDescent="0.2">
      <c r="A11" s="6"/>
      <c r="B11" s="629"/>
      <c r="C11" s="319" t="s">
        <v>68</v>
      </c>
      <c r="D11" s="266" t="s">
        <v>13</v>
      </c>
      <c r="E11" s="318" t="s">
        <v>69</v>
      </c>
      <c r="F11" s="377">
        <v>1</v>
      </c>
      <c r="G11" s="377">
        <v>1</v>
      </c>
      <c r="H11" s="48">
        <f t="shared" si="0"/>
        <v>100</v>
      </c>
      <c r="I11" s="378"/>
      <c r="J11" s="246">
        <v>4</v>
      </c>
      <c r="K11" s="377">
        <v>1</v>
      </c>
      <c r="L11" s="48">
        <f t="shared" si="1"/>
        <v>25</v>
      </c>
      <c r="M11" s="680"/>
      <c r="N11" s="636"/>
      <c r="O11" s="645"/>
      <c r="P11" s="648"/>
      <c r="Q11" s="636"/>
      <c r="R11" s="645"/>
      <c r="S11" s="648"/>
      <c r="T11" s="54"/>
    </row>
    <row r="12" spans="1:22" ht="41.25" customHeight="1" x14ac:dyDescent="0.2">
      <c r="A12" s="6"/>
      <c r="B12" s="629"/>
      <c r="C12" s="367" t="s">
        <v>311</v>
      </c>
      <c r="D12" s="266" t="s">
        <v>13</v>
      </c>
      <c r="E12" s="318" t="s">
        <v>65</v>
      </c>
      <c r="F12" s="377">
        <v>1</v>
      </c>
      <c r="G12" s="377">
        <v>1</v>
      </c>
      <c r="H12" s="48">
        <f t="shared" si="0"/>
        <v>100</v>
      </c>
      <c r="I12" s="378"/>
      <c r="J12" s="246">
        <v>4</v>
      </c>
      <c r="K12" s="377">
        <v>1</v>
      </c>
      <c r="L12" s="48">
        <f t="shared" si="1"/>
        <v>25</v>
      </c>
      <c r="M12" s="680"/>
      <c r="N12" s="636"/>
      <c r="O12" s="645"/>
      <c r="P12" s="648"/>
      <c r="Q12" s="636"/>
      <c r="R12" s="645"/>
      <c r="S12" s="648"/>
      <c r="T12" s="54"/>
      <c r="V12" s="99"/>
    </row>
    <row r="13" spans="1:22" ht="64.5" customHeight="1" x14ac:dyDescent="0.2">
      <c r="A13" s="6"/>
      <c r="B13" s="629"/>
      <c r="C13" s="265" t="s">
        <v>312</v>
      </c>
      <c r="D13" s="266" t="s">
        <v>13</v>
      </c>
      <c r="E13" s="318" t="s">
        <v>313</v>
      </c>
      <c r="F13" s="377"/>
      <c r="G13" s="377"/>
      <c r="H13" s="48"/>
      <c r="I13" s="378"/>
      <c r="J13" s="246">
        <v>1</v>
      </c>
      <c r="K13" s="377"/>
      <c r="L13" s="48">
        <f t="shared" si="1"/>
        <v>0</v>
      </c>
      <c r="M13" s="680"/>
      <c r="N13" s="636"/>
      <c r="O13" s="645"/>
      <c r="P13" s="648"/>
      <c r="Q13" s="636"/>
      <c r="R13" s="645"/>
      <c r="S13" s="648"/>
      <c r="T13" s="54"/>
    </row>
    <row r="14" spans="1:22" ht="45.75" customHeight="1" x14ac:dyDescent="0.2">
      <c r="A14" s="6"/>
      <c r="B14" s="629"/>
      <c r="C14" s="265" t="s">
        <v>314</v>
      </c>
      <c r="D14" s="266" t="s">
        <v>13</v>
      </c>
      <c r="E14" s="318" t="s">
        <v>315</v>
      </c>
      <c r="F14" s="441"/>
      <c r="G14" s="441"/>
      <c r="H14" s="48"/>
      <c r="I14" s="378"/>
      <c r="J14" s="246">
        <v>1</v>
      </c>
      <c r="K14" s="441"/>
      <c r="L14" s="48">
        <f t="shared" si="1"/>
        <v>0</v>
      </c>
      <c r="M14" s="680"/>
      <c r="N14" s="636"/>
      <c r="O14" s="645"/>
      <c r="P14" s="648"/>
      <c r="Q14" s="636"/>
      <c r="R14" s="645"/>
      <c r="S14" s="648"/>
      <c r="T14" s="54"/>
    </row>
    <row r="15" spans="1:22" ht="26.25" customHeight="1" thickBot="1" x14ac:dyDescent="0.25">
      <c r="A15" s="6"/>
      <c r="B15" s="629"/>
      <c r="C15" s="368" t="s">
        <v>316</v>
      </c>
      <c r="D15" s="369" t="s">
        <v>13</v>
      </c>
      <c r="E15" s="293" t="s">
        <v>317</v>
      </c>
      <c r="F15" s="296">
        <v>1</v>
      </c>
      <c r="G15" s="296">
        <v>1</v>
      </c>
      <c r="H15" s="48">
        <f t="shared" si="0"/>
        <v>100</v>
      </c>
      <c r="I15" s="378"/>
      <c r="J15" s="246">
        <v>2</v>
      </c>
      <c r="K15" s="296">
        <v>1</v>
      </c>
      <c r="L15" s="48">
        <f t="shared" si="1"/>
        <v>50</v>
      </c>
      <c r="M15" s="680"/>
      <c r="N15" s="636"/>
      <c r="O15" s="645"/>
      <c r="P15" s="648"/>
      <c r="Q15" s="636"/>
      <c r="R15" s="645"/>
      <c r="S15" s="648"/>
      <c r="T15" s="54"/>
    </row>
    <row r="16" spans="1:22" ht="43.5" customHeight="1" thickBot="1" x14ac:dyDescent="0.25">
      <c r="A16" s="6"/>
      <c r="B16" s="629"/>
      <c r="C16" s="85" t="s">
        <v>51</v>
      </c>
      <c r="D16" s="86"/>
      <c r="E16" s="87"/>
      <c r="F16" s="88">
        <v>500</v>
      </c>
      <c r="G16" s="45">
        <f>(H16/F16)*100</f>
        <v>100</v>
      </c>
      <c r="H16" s="372">
        <f>SUM(H7:H15)</f>
        <v>500</v>
      </c>
      <c r="I16" s="373"/>
      <c r="J16" s="372">
        <v>900</v>
      </c>
      <c r="K16" s="45">
        <f>(L16/J16)*100</f>
        <v>16.666666666666664</v>
      </c>
      <c r="L16" s="374">
        <f>SUM(L7:L15)</f>
        <v>150</v>
      </c>
      <c r="M16" s="681"/>
      <c r="N16" s="637"/>
      <c r="O16" s="646"/>
      <c r="P16" s="649"/>
      <c r="Q16" s="637"/>
      <c r="R16" s="646"/>
      <c r="S16" s="649"/>
      <c r="T16" s="115"/>
      <c r="U16" s="7"/>
    </row>
    <row r="17" spans="1:21" ht="23.25" customHeight="1" thickBot="1" x14ac:dyDescent="0.25">
      <c r="A17" s="6"/>
      <c r="B17" s="618" t="s">
        <v>63</v>
      </c>
      <c r="C17" s="686"/>
      <c r="D17" s="686"/>
      <c r="E17" s="686"/>
      <c r="F17" s="686"/>
      <c r="G17" s="686"/>
      <c r="H17" s="686"/>
      <c r="I17" s="686"/>
      <c r="J17" s="686"/>
      <c r="K17" s="686"/>
      <c r="L17" s="686"/>
      <c r="M17" s="686"/>
      <c r="N17" s="686"/>
      <c r="O17" s="686"/>
      <c r="P17" s="686"/>
      <c r="Q17" s="686"/>
      <c r="R17" s="686"/>
      <c r="S17" s="686"/>
      <c r="T17" s="687"/>
    </row>
    <row r="18" spans="1:21" ht="164.25" customHeight="1" x14ac:dyDescent="0.2">
      <c r="A18" s="6"/>
      <c r="B18" s="628" t="s">
        <v>61</v>
      </c>
      <c r="C18" s="393" t="s">
        <v>318</v>
      </c>
      <c r="D18" s="632" t="s">
        <v>14</v>
      </c>
      <c r="E18" s="632" t="s">
        <v>319</v>
      </c>
      <c r="F18" s="632">
        <v>100</v>
      </c>
      <c r="G18" s="653">
        <v>100</v>
      </c>
      <c r="H18" s="656">
        <f>(G18/F18)*100</f>
        <v>100</v>
      </c>
      <c r="I18" s="672"/>
      <c r="J18" s="659">
        <v>400</v>
      </c>
      <c r="K18" s="653">
        <v>100</v>
      </c>
      <c r="L18" s="669">
        <f>(K18/J18)*100</f>
        <v>25</v>
      </c>
      <c r="M18" s="653"/>
      <c r="N18" s="641">
        <v>29336646.07</v>
      </c>
      <c r="O18" s="638">
        <v>29336646.059999999</v>
      </c>
      <c r="P18" s="650">
        <f>(O18/N18)*100</f>
        <v>99.999999965912934</v>
      </c>
      <c r="Q18" s="641">
        <v>200000000</v>
      </c>
      <c r="R18" s="638">
        <f>+O18</f>
        <v>29336646.059999999</v>
      </c>
      <c r="S18" s="650">
        <f>(R18/Q18)*100</f>
        <v>14.66832303</v>
      </c>
      <c r="T18" s="380"/>
    </row>
    <row r="19" spans="1:21" ht="73.5" customHeight="1" x14ac:dyDescent="0.2">
      <c r="A19" s="6"/>
      <c r="B19" s="629"/>
      <c r="C19" s="394" t="s">
        <v>70</v>
      </c>
      <c r="D19" s="633"/>
      <c r="E19" s="633"/>
      <c r="F19" s="633"/>
      <c r="G19" s="654"/>
      <c r="H19" s="657"/>
      <c r="I19" s="673"/>
      <c r="J19" s="660"/>
      <c r="K19" s="654"/>
      <c r="L19" s="670"/>
      <c r="M19" s="654"/>
      <c r="N19" s="642"/>
      <c r="O19" s="639"/>
      <c r="P19" s="651"/>
      <c r="Q19" s="642"/>
      <c r="R19" s="639"/>
      <c r="S19" s="651"/>
      <c r="T19" s="381"/>
    </row>
    <row r="20" spans="1:21" ht="101.25" customHeight="1" thickBot="1" x14ac:dyDescent="0.25">
      <c r="A20" s="6"/>
      <c r="B20" s="662"/>
      <c r="C20" s="395" t="s">
        <v>9</v>
      </c>
      <c r="D20" s="634"/>
      <c r="E20" s="634"/>
      <c r="F20" s="634"/>
      <c r="G20" s="655"/>
      <c r="H20" s="658"/>
      <c r="I20" s="674"/>
      <c r="J20" s="661"/>
      <c r="K20" s="655"/>
      <c r="L20" s="671"/>
      <c r="M20" s="655"/>
      <c r="N20" s="643"/>
      <c r="O20" s="640"/>
      <c r="P20" s="652"/>
      <c r="Q20" s="643"/>
      <c r="R20" s="640"/>
      <c r="S20" s="652"/>
      <c r="T20" s="382"/>
      <c r="U20" s="7"/>
    </row>
    <row r="21" spans="1:21" ht="34.5" customHeight="1" thickBot="1" x14ac:dyDescent="0.25">
      <c r="A21" s="1"/>
      <c r="B21" s="32"/>
      <c r="C21" s="89" t="s">
        <v>51</v>
      </c>
      <c r="D21" s="89"/>
      <c r="E21" s="90"/>
      <c r="F21" s="91">
        <v>100</v>
      </c>
      <c r="G21" s="125">
        <f>(H21/F21)*100</f>
        <v>100</v>
      </c>
      <c r="H21" s="92">
        <f>SUM(H18:H20)</f>
        <v>100</v>
      </c>
      <c r="I21" s="93"/>
      <c r="J21" s="92">
        <v>400</v>
      </c>
      <c r="K21" s="125">
        <f>(L21/J21)*100</f>
        <v>6.25</v>
      </c>
      <c r="L21" s="94">
        <f>SUM(L18:L20)</f>
        <v>25</v>
      </c>
      <c r="M21" s="95"/>
      <c r="N21" s="96"/>
      <c r="O21" s="96"/>
      <c r="P21" s="96"/>
      <c r="Q21" s="96"/>
      <c r="R21" s="96"/>
      <c r="S21" s="97"/>
      <c r="T21" s="98"/>
    </row>
    <row r="22" spans="1:21" ht="53.25" customHeight="1" thickBot="1" x14ac:dyDescent="0.25">
      <c r="B22" s="685" t="s">
        <v>63</v>
      </c>
      <c r="C22" s="619"/>
      <c r="D22" s="619"/>
      <c r="E22" s="619"/>
      <c r="F22" s="619"/>
      <c r="G22" s="619"/>
      <c r="H22" s="619"/>
      <c r="I22" s="619"/>
      <c r="J22" s="619"/>
      <c r="K22" s="619"/>
      <c r="L22" s="619"/>
      <c r="M22" s="619"/>
      <c r="N22" s="619"/>
      <c r="O22" s="619"/>
      <c r="P22" s="619"/>
      <c r="Q22" s="619"/>
      <c r="R22" s="619"/>
      <c r="S22" s="619"/>
      <c r="T22" s="620"/>
    </row>
    <row r="23" spans="1:21" ht="42" customHeight="1" x14ac:dyDescent="0.2">
      <c r="B23" s="628" t="s">
        <v>62</v>
      </c>
      <c r="C23" s="383" t="s">
        <v>320</v>
      </c>
      <c r="D23" s="384" t="s">
        <v>13</v>
      </c>
      <c r="E23" s="385" t="s">
        <v>321</v>
      </c>
      <c r="F23" s="370">
        <v>1</v>
      </c>
      <c r="G23" s="370">
        <v>1</v>
      </c>
      <c r="H23" s="508">
        <f t="shared" ref="H23:H49" si="2">(G23/F23)*100</f>
        <v>100</v>
      </c>
      <c r="I23" s="509"/>
      <c r="J23" s="510">
        <v>4</v>
      </c>
      <c r="K23" s="370">
        <v>1</v>
      </c>
      <c r="L23" s="508">
        <f t="shared" ref="L23:L51" si="3">(K23/J23)*100</f>
        <v>25</v>
      </c>
      <c r="M23" s="663"/>
      <c r="N23" s="663">
        <v>1618205495</v>
      </c>
      <c r="O23" s="682">
        <f>(1199378758.27+413415407.46)</f>
        <v>1612794165.73</v>
      </c>
      <c r="P23" s="666">
        <f>(O23/N23)*100</f>
        <v>99.665596904304181</v>
      </c>
      <c r="Q23" s="663">
        <v>6000000000</v>
      </c>
      <c r="R23" s="663">
        <f>+O23</f>
        <v>1612794165.73</v>
      </c>
      <c r="S23" s="666">
        <f>(R23/Q23)*100</f>
        <v>26.879902762166669</v>
      </c>
      <c r="T23" s="390"/>
    </row>
    <row r="24" spans="1:21" ht="45" customHeight="1" x14ac:dyDescent="0.2">
      <c r="B24" s="629"/>
      <c r="C24" s="342" t="s">
        <v>322</v>
      </c>
      <c r="D24" s="386" t="s">
        <v>13</v>
      </c>
      <c r="E24" s="366" t="s">
        <v>27</v>
      </c>
      <c r="F24" s="371">
        <v>4</v>
      </c>
      <c r="G24" s="371">
        <v>4</v>
      </c>
      <c r="H24" s="511">
        <f t="shared" si="2"/>
        <v>100</v>
      </c>
      <c r="I24" s="512"/>
      <c r="J24" s="513">
        <v>6</v>
      </c>
      <c r="K24" s="371">
        <v>4</v>
      </c>
      <c r="L24" s="511">
        <f t="shared" si="3"/>
        <v>66.666666666666657</v>
      </c>
      <c r="M24" s="664"/>
      <c r="N24" s="664"/>
      <c r="O24" s="683"/>
      <c r="P24" s="667"/>
      <c r="Q24" s="664"/>
      <c r="R24" s="664"/>
      <c r="S24" s="667"/>
      <c r="T24" s="677"/>
    </row>
    <row r="25" spans="1:21" ht="54" x14ac:dyDescent="0.2">
      <c r="B25" s="629"/>
      <c r="C25" s="342" t="s">
        <v>323</v>
      </c>
      <c r="D25" s="386" t="s">
        <v>13</v>
      </c>
      <c r="E25" s="387" t="s">
        <v>324</v>
      </c>
      <c r="F25" s="371">
        <v>1</v>
      </c>
      <c r="G25" s="371">
        <v>1</v>
      </c>
      <c r="H25" s="511">
        <f t="shared" si="2"/>
        <v>100</v>
      </c>
      <c r="I25" s="512"/>
      <c r="J25" s="513">
        <v>1</v>
      </c>
      <c r="K25" s="371">
        <v>1</v>
      </c>
      <c r="L25" s="511">
        <f t="shared" si="3"/>
        <v>100</v>
      </c>
      <c r="M25" s="664"/>
      <c r="N25" s="664"/>
      <c r="O25" s="683"/>
      <c r="P25" s="667"/>
      <c r="Q25" s="664"/>
      <c r="R25" s="664"/>
      <c r="S25" s="667"/>
      <c r="T25" s="678"/>
    </row>
    <row r="26" spans="1:21" ht="54" x14ac:dyDescent="0.2">
      <c r="B26" s="629"/>
      <c r="C26" s="342" t="s">
        <v>325</v>
      </c>
      <c r="D26" s="386" t="s">
        <v>13</v>
      </c>
      <c r="E26" s="387" t="s">
        <v>326</v>
      </c>
      <c r="F26" s="371">
        <v>1</v>
      </c>
      <c r="G26" s="371">
        <v>1</v>
      </c>
      <c r="H26" s="511">
        <f t="shared" si="2"/>
        <v>100</v>
      </c>
      <c r="I26" s="512"/>
      <c r="J26" s="513">
        <v>1</v>
      </c>
      <c r="K26" s="371">
        <v>1</v>
      </c>
      <c r="L26" s="511">
        <f t="shared" si="3"/>
        <v>100</v>
      </c>
      <c r="M26" s="664"/>
      <c r="N26" s="664"/>
      <c r="O26" s="683"/>
      <c r="P26" s="667"/>
      <c r="Q26" s="664"/>
      <c r="R26" s="664"/>
      <c r="S26" s="667"/>
      <c r="T26" s="391"/>
    </row>
    <row r="27" spans="1:21" ht="90" x14ac:dyDescent="0.2">
      <c r="B27" s="629"/>
      <c r="C27" s="342" t="s">
        <v>327</v>
      </c>
      <c r="D27" s="266" t="s">
        <v>13</v>
      </c>
      <c r="E27" s="287" t="s">
        <v>328</v>
      </c>
      <c r="F27" s="324">
        <v>1</v>
      </c>
      <c r="G27" s="324">
        <v>1</v>
      </c>
      <c r="H27" s="511">
        <f t="shared" si="2"/>
        <v>100</v>
      </c>
      <c r="I27" s="512"/>
      <c r="J27" s="513">
        <v>1</v>
      </c>
      <c r="K27" s="324">
        <v>1</v>
      </c>
      <c r="L27" s="511">
        <f t="shared" si="3"/>
        <v>100</v>
      </c>
      <c r="M27" s="664"/>
      <c r="N27" s="664"/>
      <c r="O27" s="683"/>
      <c r="P27" s="667"/>
      <c r="Q27" s="664"/>
      <c r="R27" s="664"/>
      <c r="S27" s="667"/>
      <c r="T27" s="392"/>
    </row>
    <row r="28" spans="1:21" ht="54" x14ac:dyDescent="0.2">
      <c r="B28" s="629"/>
      <c r="C28" s="342" t="s">
        <v>329</v>
      </c>
      <c r="D28" s="266" t="s">
        <v>13</v>
      </c>
      <c r="E28" s="323" t="s">
        <v>77</v>
      </c>
      <c r="F28" s="371">
        <v>21</v>
      </c>
      <c r="G28" s="371">
        <v>21</v>
      </c>
      <c r="H28" s="511">
        <f t="shared" si="2"/>
        <v>100</v>
      </c>
      <c r="I28" s="512"/>
      <c r="J28" s="513">
        <v>21</v>
      </c>
      <c r="K28" s="371">
        <v>21</v>
      </c>
      <c r="L28" s="511">
        <f t="shared" si="3"/>
        <v>100</v>
      </c>
      <c r="M28" s="664"/>
      <c r="N28" s="664"/>
      <c r="O28" s="683"/>
      <c r="P28" s="667"/>
      <c r="Q28" s="664"/>
      <c r="R28" s="664"/>
      <c r="S28" s="667"/>
      <c r="T28" s="391"/>
    </row>
    <row r="29" spans="1:21" ht="18" x14ac:dyDescent="0.2">
      <c r="B29" s="629"/>
      <c r="C29" s="388" t="s">
        <v>330</v>
      </c>
      <c r="D29" s="266" t="s">
        <v>13</v>
      </c>
      <c r="E29" s="406" t="s">
        <v>73</v>
      </c>
      <c r="F29" s="324">
        <v>4</v>
      </c>
      <c r="G29" s="324">
        <v>4</v>
      </c>
      <c r="H29" s="511">
        <f t="shared" si="2"/>
        <v>100</v>
      </c>
      <c r="I29" s="512"/>
      <c r="J29" s="513">
        <v>16</v>
      </c>
      <c r="K29" s="324">
        <v>4</v>
      </c>
      <c r="L29" s="511">
        <f t="shared" si="3"/>
        <v>25</v>
      </c>
      <c r="M29" s="664"/>
      <c r="N29" s="664"/>
      <c r="O29" s="683"/>
      <c r="P29" s="667"/>
      <c r="Q29" s="664"/>
      <c r="R29" s="664"/>
      <c r="S29" s="667"/>
      <c r="T29" s="391"/>
    </row>
    <row r="30" spans="1:21" ht="36" x14ac:dyDescent="0.2">
      <c r="B30" s="629"/>
      <c r="C30" s="342" t="s">
        <v>331</v>
      </c>
      <c r="D30" s="266" t="s">
        <v>58</v>
      </c>
      <c r="E30" s="287" t="s">
        <v>332</v>
      </c>
      <c r="F30" s="324">
        <v>1</v>
      </c>
      <c r="G30" s="324">
        <v>1</v>
      </c>
      <c r="H30" s="511">
        <f t="shared" si="2"/>
        <v>100</v>
      </c>
      <c r="I30" s="512"/>
      <c r="J30" s="513">
        <v>4</v>
      </c>
      <c r="K30" s="324">
        <v>1</v>
      </c>
      <c r="L30" s="511"/>
      <c r="M30" s="664"/>
      <c r="N30" s="664"/>
      <c r="O30" s="683"/>
      <c r="P30" s="667"/>
      <c r="Q30" s="664"/>
      <c r="R30" s="664"/>
      <c r="S30" s="667"/>
      <c r="T30" s="391"/>
    </row>
    <row r="31" spans="1:21" ht="54" x14ac:dyDescent="0.2">
      <c r="B31" s="629"/>
      <c r="C31" s="342" t="s">
        <v>333</v>
      </c>
      <c r="D31" s="288" t="s">
        <v>13</v>
      </c>
      <c r="E31" s="318" t="s">
        <v>74</v>
      </c>
      <c r="F31" s="324">
        <v>1</v>
      </c>
      <c r="G31" s="324">
        <v>1</v>
      </c>
      <c r="H31" s="511">
        <f t="shared" si="2"/>
        <v>100</v>
      </c>
      <c r="I31" s="512"/>
      <c r="J31" s="513">
        <v>1</v>
      </c>
      <c r="K31" s="324">
        <v>1</v>
      </c>
      <c r="L31" s="511"/>
      <c r="M31" s="664"/>
      <c r="N31" s="664"/>
      <c r="O31" s="683"/>
      <c r="P31" s="667"/>
      <c r="Q31" s="664"/>
      <c r="R31" s="664"/>
      <c r="S31" s="667"/>
      <c r="T31" s="391"/>
    </row>
    <row r="32" spans="1:21" ht="54" x14ac:dyDescent="0.2">
      <c r="B32" s="629"/>
      <c r="C32" s="342" t="s">
        <v>334</v>
      </c>
      <c r="D32" s="288" t="s">
        <v>13</v>
      </c>
      <c r="E32" s="318" t="s">
        <v>335</v>
      </c>
      <c r="F32" s="324">
        <v>1</v>
      </c>
      <c r="G32" s="324">
        <v>1</v>
      </c>
      <c r="H32" s="511">
        <f t="shared" si="2"/>
        <v>100</v>
      </c>
      <c r="I32" s="512"/>
      <c r="J32" s="513">
        <v>1</v>
      </c>
      <c r="K32" s="324">
        <v>1</v>
      </c>
      <c r="L32" s="511"/>
      <c r="M32" s="664"/>
      <c r="N32" s="664"/>
      <c r="O32" s="683"/>
      <c r="P32" s="667"/>
      <c r="Q32" s="664"/>
      <c r="R32" s="664"/>
      <c r="S32" s="667"/>
      <c r="T32" s="391"/>
    </row>
    <row r="33" spans="2:20" ht="54" x14ac:dyDescent="0.2">
      <c r="B33" s="629"/>
      <c r="C33" s="342" t="s">
        <v>336</v>
      </c>
      <c r="D33" s="288" t="s">
        <v>13</v>
      </c>
      <c r="E33" s="318" t="s">
        <v>337</v>
      </c>
      <c r="F33" s="324">
        <v>1</v>
      </c>
      <c r="G33" s="324">
        <v>1</v>
      </c>
      <c r="H33" s="511">
        <f t="shared" si="2"/>
        <v>100</v>
      </c>
      <c r="I33" s="512"/>
      <c r="J33" s="513">
        <v>1</v>
      </c>
      <c r="K33" s="324">
        <v>1</v>
      </c>
      <c r="L33" s="511"/>
      <c r="M33" s="664"/>
      <c r="N33" s="664"/>
      <c r="O33" s="683"/>
      <c r="P33" s="667"/>
      <c r="Q33" s="664"/>
      <c r="R33" s="664"/>
      <c r="S33" s="667"/>
      <c r="T33" s="391"/>
    </row>
    <row r="34" spans="2:20" ht="36" x14ac:dyDescent="0.2">
      <c r="B34" s="629"/>
      <c r="C34" s="342" t="s">
        <v>75</v>
      </c>
      <c r="D34" s="288" t="s">
        <v>13</v>
      </c>
      <c r="E34" s="318" t="s">
        <v>76</v>
      </c>
      <c r="F34" s="324">
        <v>1</v>
      </c>
      <c r="G34" s="324">
        <v>1</v>
      </c>
      <c r="H34" s="511">
        <f t="shared" si="2"/>
        <v>100</v>
      </c>
      <c r="I34" s="512"/>
      <c r="J34" s="513">
        <v>1</v>
      </c>
      <c r="K34" s="324">
        <v>1</v>
      </c>
      <c r="L34" s="511"/>
      <c r="M34" s="664"/>
      <c r="N34" s="664"/>
      <c r="O34" s="683"/>
      <c r="P34" s="667"/>
      <c r="Q34" s="664"/>
      <c r="R34" s="664"/>
      <c r="S34" s="667"/>
      <c r="T34" s="391"/>
    </row>
    <row r="35" spans="2:20" ht="18" x14ac:dyDescent="0.2">
      <c r="B35" s="629"/>
      <c r="C35" s="342" t="s">
        <v>338</v>
      </c>
      <c r="D35" s="288" t="s">
        <v>13</v>
      </c>
      <c r="E35" s="318" t="s">
        <v>339</v>
      </c>
      <c r="F35" s="324">
        <v>1</v>
      </c>
      <c r="G35" s="324">
        <v>1</v>
      </c>
      <c r="H35" s="511">
        <f t="shared" si="2"/>
        <v>100</v>
      </c>
      <c r="I35" s="512"/>
      <c r="J35" s="513">
        <v>1</v>
      </c>
      <c r="K35" s="324">
        <v>1</v>
      </c>
      <c r="L35" s="511"/>
      <c r="M35" s="664"/>
      <c r="N35" s="664"/>
      <c r="O35" s="683"/>
      <c r="P35" s="667"/>
      <c r="Q35" s="664"/>
      <c r="R35" s="664"/>
      <c r="S35" s="667"/>
      <c r="T35" s="391"/>
    </row>
    <row r="36" spans="2:20" ht="36" x14ac:dyDescent="0.2">
      <c r="B36" s="629"/>
      <c r="C36" s="342" t="s">
        <v>340</v>
      </c>
      <c r="D36" s="266" t="s">
        <v>13</v>
      </c>
      <c r="E36" s="318" t="s">
        <v>341</v>
      </c>
      <c r="F36" s="324"/>
      <c r="G36" s="324"/>
      <c r="H36" s="511"/>
      <c r="I36" s="512"/>
      <c r="J36" s="513">
        <v>1</v>
      </c>
      <c r="K36" s="324"/>
      <c r="L36" s="511"/>
      <c r="M36" s="664"/>
      <c r="N36" s="664"/>
      <c r="O36" s="683"/>
      <c r="P36" s="667"/>
      <c r="Q36" s="664"/>
      <c r="R36" s="664"/>
      <c r="S36" s="667"/>
      <c r="T36" s="391"/>
    </row>
    <row r="37" spans="2:20" ht="36" x14ac:dyDescent="0.2">
      <c r="B37" s="629"/>
      <c r="C37" s="342" t="s">
        <v>342</v>
      </c>
      <c r="D37" s="266" t="s">
        <v>343</v>
      </c>
      <c r="E37" s="366" t="s">
        <v>72</v>
      </c>
      <c r="F37" s="324"/>
      <c r="G37" s="324"/>
      <c r="H37" s="511"/>
      <c r="I37" s="512"/>
      <c r="J37" s="513">
        <v>1</v>
      </c>
      <c r="K37" s="324">
        <v>1</v>
      </c>
      <c r="L37" s="511"/>
      <c r="M37" s="664"/>
      <c r="N37" s="664"/>
      <c r="O37" s="683"/>
      <c r="P37" s="667"/>
      <c r="Q37" s="664"/>
      <c r="R37" s="664"/>
      <c r="S37" s="667"/>
      <c r="T37" s="391"/>
    </row>
    <row r="38" spans="2:20" ht="36" x14ac:dyDescent="0.2">
      <c r="B38" s="629"/>
      <c r="C38" s="342" t="s">
        <v>344</v>
      </c>
      <c r="D38" s="266" t="s">
        <v>343</v>
      </c>
      <c r="E38" s="366" t="s">
        <v>85</v>
      </c>
      <c r="F38" s="324"/>
      <c r="G38" s="324"/>
      <c r="H38" s="511"/>
      <c r="I38" s="512"/>
      <c r="J38" s="513">
        <v>6</v>
      </c>
      <c r="K38" s="324"/>
      <c r="L38" s="511"/>
      <c r="M38" s="664"/>
      <c r="N38" s="664"/>
      <c r="O38" s="683"/>
      <c r="P38" s="667"/>
      <c r="Q38" s="664"/>
      <c r="R38" s="664"/>
      <c r="S38" s="667"/>
      <c r="T38" s="391"/>
    </row>
    <row r="39" spans="2:20" ht="72" x14ac:dyDescent="0.2">
      <c r="B39" s="629"/>
      <c r="C39" s="342" t="s">
        <v>345</v>
      </c>
      <c r="D39" s="266" t="s">
        <v>13</v>
      </c>
      <c r="E39" s="366" t="s">
        <v>346</v>
      </c>
      <c r="F39" s="324">
        <v>100</v>
      </c>
      <c r="G39" s="324">
        <v>100</v>
      </c>
      <c r="H39" s="511">
        <f t="shared" si="2"/>
        <v>100</v>
      </c>
      <c r="I39" s="512"/>
      <c r="J39" s="513">
        <v>400</v>
      </c>
      <c r="K39" s="324">
        <v>100</v>
      </c>
      <c r="L39" s="511"/>
      <c r="M39" s="664"/>
      <c r="N39" s="664"/>
      <c r="O39" s="683"/>
      <c r="P39" s="667"/>
      <c r="Q39" s="664"/>
      <c r="R39" s="664"/>
      <c r="S39" s="667"/>
      <c r="T39" s="391"/>
    </row>
    <row r="40" spans="2:20" ht="54" x14ac:dyDescent="0.2">
      <c r="B40" s="629"/>
      <c r="C40" s="342" t="s">
        <v>347</v>
      </c>
      <c r="D40" s="266" t="s">
        <v>13</v>
      </c>
      <c r="E40" s="323" t="s">
        <v>348</v>
      </c>
      <c r="F40" s="324">
        <v>1</v>
      </c>
      <c r="G40" s="324">
        <v>1</v>
      </c>
      <c r="H40" s="511">
        <f t="shared" si="2"/>
        <v>100</v>
      </c>
      <c r="I40" s="512"/>
      <c r="J40" s="513">
        <v>1</v>
      </c>
      <c r="K40" s="324">
        <v>1</v>
      </c>
      <c r="L40" s="511"/>
      <c r="M40" s="664"/>
      <c r="N40" s="664"/>
      <c r="O40" s="683"/>
      <c r="P40" s="667"/>
      <c r="Q40" s="664"/>
      <c r="R40" s="664"/>
      <c r="S40" s="667"/>
      <c r="T40" s="391"/>
    </row>
    <row r="41" spans="2:20" ht="36" x14ac:dyDescent="0.2">
      <c r="B41" s="629"/>
      <c r="C41" s="342" t="s">
        <v>349</v>
      </c>
      <c r="D41" s="266" t="s">
        <v>13</v>
      </c>
      <c r="E41" s="323" t="s">
        <v>350</v>
      </c>
      <c r="F41" s="324"/>
      <c r="G41" s="324"/>
      <c r="H41" s="511"/>
      <c r="I41" s="512"/>
      <c r="J41" s="513">
        <v>1</v>
      </c>
      <c r="K41" s="324"/>
      <c r="L41" s="511"/>
      <c r="M41" s="664"/>
      <c r="N41" s="664"/>
      <c r="O41" s="683"/>
      <c r="P41" s="667"/>
      <c r="Q41" s="664"/>
      <c r="R41" s="664"/>
      <c r="S41" s="667"/>
      <c r="T41" s="391"/>
    </row>
    <row r="42" spans="2:20" ht="36" x14ac:dyDescent="0.2">
      <c r="B42" s="629"/>
      <c r="C42" s="342" t="s">
        <v>78</v>
      </c>
      <c r="D42" s="266" t="s">
        <v>13</v>
      </c>
      <c r="E42" s="318" t="s">
        <v>341</v>
      </c>
      <c r="F42" s="324">
        <v>1</v>
      </c>
      <c r="G42" s="324">
        <v>1</v>
      </c>
      <c r="H42" s="511">
        <f t="shared" si="2"/>
        <v>100</v>
      </c>
      <c r="I42" s="512"/>
      <c r="J42" s="513">
        <v>4</v>
      </c>
      <c r="K42" s="324">
        <v>1</v>
      </c>
      <c r="L42" s="511"/>
      <c r="M42" s="664"/>
      <c r="N42" s="664"/>
      <c r="O42" s="683"/>
      <c r="P42" s="667"/>
      <c r="Q42" s="664"/>
      <c r="R42" s="664"/>
      <c r="S42" s="667"/>
      <c r="T42" s="391"/>
    </row>
    <row r="43" spans="2:20" ht="36" x14ac:dyDescent="0.2">
      <c r="B43" s="629"/>
      <c r="C43" s="342" t="s">
        <v>351</v>
      </c>
      <c r="D43" s="266" t="s">
        <v>13</v>
      </c>
      <c r="E43" s="238" t="s">
        <v>352</v>
      </c>
      <c r="F43" s="324">
        <v>1</v>
      </c>
      <c r="G43" s="324">
        <v>1</v>
      </c>
      <c r="H43" s="511">
        <f t="shared" si="2"/>
        <v>100</v>
      </c>
      <c r="I43" s="512"/>
      <c r="J43" s="513">
        <v>4</v>
      </c>
      <c r="K43" s="324">
        <v>1</v>
      </c>
      <c r="L43" s="511"/>
      <c r="M43" s="664"/>
      <c r="N43" s="664"/>
      <c r="O43" s="683"/>
      <c r="P43" s="667"/>
      <c r="Q43" s="664"/>
      <c r="R43" s="664"/>
      <c r="S43" s="667"/>
      <c r="T43" s="391"/>
    </row>
    <row r="44" spans="2:20" ht="36" x14ac:dyDescent="0.2">
      <c r="B44" s="629"/>
      <c r="C44" s="342" t="s">
        <v>353</v>
      </c>
      <c r="D44" s="266" t="s">
        <v>13</v>
      </c>
      <c r="E44" s="238" t="s">
        <v>354</v>
      </c>
      <c r="F44" s="324">
        <v>1</v>
      </c>
      <c r="G44" s="324">
        <v>1</v>
      </c>
      <c r="H44" s="511">
        <f t="shared" si="2"/>
        <v>100</v>
      </c>
      <c r="I44" s="512"/>
      <c r="J44" s="513">
        <v>4</v>
      </c>
      <c r="K44" s="324">
        <v>1</v>
      </c>
      <c r="L44" s="511"/>
      <c r="M44" s="664"/>
      <c r="N44" s="664"/>
      <c r="O44" s="683"/>
      <c r="P44" s="667"/>
      <c r="Q44" s="664"/>
      <c r="R44" s="664"/>
      <c r="S44" s="667"/>
      <c r="T44" s="391"/>
    </row>
    <row r="45" spans="2:20" ht="36" x14ac:dyDescent="0.2">
      <c r="B45" s="629"/>
      <c r="C45" s="342" t="s">
        <v>355</v>
      </c>
      <c r="D45" s="266" t="s">
        <v>13</v>
      </c>
      <c r="E45" s="238" t="s">
        <v>356</v>
      </c>
      <c r="F45" s="324">
        <v>1</v>
      </c>
      <c r="G45" s="324">
        <v>1</v>
      </c>
      <c r="H45" s="511">
        <f t="shared" si="2"/>
        <v>100</v>
      </c>
      <c r="I45" s="512"/>
      <c r="J45" s="513">
        <v>4</v>
      </c>
      <c r="K45" s="324">
        <v>1</v>
      </c>
      <c r="L45" s="511"/>
      <c r="M45" s="664"/>
      <c r="N45" s="664"/>
      <c r="O45" s="683"/>
      <c r="P45" s="667"/>
      <c r="Q45" s="664"/>
      <c r="R45" s="664"/>
      <c r="S45" s="667"/>
      <c r="T45" s="391"/>
    </row>
    <row r="46" spans="2:20" ht="18" x14ac:dyDescent="0.2">
      <c r="B46" s="629"/>
      <c r="C46" s="342" t="s">
        <v>357</v>
      </c>
      <c r="D46" s="266" t="s">
        <v>13</v>
      </c>
      <c r="E46" s="238" t="s">
        <v>356</v>
      </c>
      <c r="F46" s="290">
        <v>1</v>
      </c>
      <c r="G46" s="290">
        <v>1</v>
      </c>
      <c r="H46" s="511">
        <f t="shared" si="2"/>
        <v>100</v>
      </c>
      <c r="I46" s="512"/>
      <c r="J46" s="513">
        <v>4</v>
      </c>
      <c r="K46" s="324">
        <v>1</v>
      </c>
      <c r="L46" s="511"/>
      <c r="M46" s="664"/>
      <c r="N46" s="664"/>
      <c r="O46" s="683"/>
      <c r="P46" s="667"/>
      <c r="Q46" s="664"/>
      <c r="R46" s="664"/>
      <c r="S46" s="667"/>
      <c r="T46" s="391"/>
    </row>
    <row r="47" spans="2:20" ht="18" customHeight="1" x14ac:dyDescent="0.2">
      <c r="B47" s="629"/>
      <c r="C47" s="342" t="s">
        <v>358</v>
      </c>
      <c r="D47" s="266" t="s">
        <v>13</v>
      </c>
      <c r="E47" s="238" t="s">
        <v>356</v>
      </c>
      <c r="F47" s="290">
        <v>1</v>
      </c>
      <c r="G47" s="290">
        <v>1</v>
      </c>
      <c r="H47" s="511">
        <f t="shared" si="2"/>
        <v>100</v>
      </c>
      <c r="I47" s="512"/>
      <c r="J47" s="513">
        <v>4</v>
      </c>
      <c r="K47" s="324">
        <v>1</v>
      </c>
      <c r="L47" s="511">
        <f t="shared" si="3"/>
        <v>25</v>
      </c>
      <c r="M47" s="664"/>
      <c r="N47" s="664"/>
      <c r="O47" s="683"/>
      <c r="P47" s="667"/>
      <c r="Q47" s="664"/>
      <c r="R47" s="664"/>
      <c r="S47" s="667"/>
      <c r="T47" s="391"/>
    </row>
    <row r="48" spans="2:20" ht="36" x14ac:dyDescent="0.2">
      <c r="B48" s="629"/>
      <c r="C48" s="342" t="s">
        <v>359</v>
      </c>
      <c r="D48" s="266" t="s">
        <v>13</v>
      </c>
      <c r="E48" s="238" t="s">
        <v>356</v>
      </c>
      <c r="F48" s="290">
        <v>1</v>
      </c>
      <c r="G48" s="290">
        <v>1</v>
      </c>
      <c r="H48" s="511">
        <f t="shared" si="2"/>
        <v>100</v>
      </c>
      <c r="I48" s="512"/>
      <c r="J48" s="513">
        <v>4</v>
      </c>
      <c r="K48" s="324">
        <v>1</v>
      </c>
      <c r="L48" s="511">
        <f t="shared" si="3"/>
        <v>25</v>
      </c>
      <c r="M48" s="664"/>
      <c r="N48" s="664"/>
      <c r="O48" s="683"/>
      <c r="P48" s="667"/>
      <c r="Q48" s="664"/>
      <c r="R48" s="664"/>
      <c r="S48" s="667"/>
      <c r="T48" s="391"/>
    </row>
    <row r="49" spans="2:20" ht="36" x14ac:dyDescent="0.2">
      <c r="B49" s="629"/>
      <c r="C49" s="442" t="s">
        <v>360</v>
      </c>
      <c r="D49" s="268" t="s">
        <v>13</v>
      </c>
      <c r="E49" s="269" t="s">
        <v>361</v>
      </c>
      <c r="F49" s="443">
        <v>1</v>
      </c>
      <c r="G49" s="443">
        <v>1</v>
      </c>
      <c r="H49" s="514">
        <f t="shared" si="2"/>
        <v>100</v>
      </c>
      <c r="I49" s="515"/>
      <c r="J49" s="516">
        <v>4</v>
      </c>
      <c r="K49" s="325">
        <v>1</v>
      </c>
      <c r="L49" s="514">
        <f t="shared" si="3"/>
        <v>25</v>
      </c>
      <c r="M49" s="664"/>
      <c r="N49" s="664"/>
      <c r="O49" s="683"/>
      <c r="P49" s="667"/>
      <c r="Q49" s="664"/>
      <c r="R49" s="664"/>
      <c r="S49" s="667"/>
      <c r="T49" s="391"/>
    </row>
    <row r="50" spans="2:20" ht="18" x14ac:dyDescent="0.2">
      <c r="B50" s="629"/>
      <c r="C50" s="675" t="s">
        <v>362</v>
      </c>
      <c r="D50" s="266" t="s">
        <v>13</v>
      </c>
      <c r="E50" s="323" t="s">
        <v>363</v>
      </c>
      <c r="F50" s="290"/>
      <c r="G50" s="444"/>
      <c r="H50" s="511"/>
      <c r="I50" s="512"/>
      <c r="J50" s="513">
        <v>1</v>
      </c>
      <c r="K50" s="517">
        <v>0</v>
      </c>
      <c r="L50" s="511">
        <v>100</v>
      </c>
      <c r="M50" s="664"/>
      <c r="N50" s="664"/>
      <c r="O50" s="683"/>
      <c r="P50" s="667"/>
      <c r="Q50" s="664"/>
      <c r="R50" s="664"/>
      <c r="S50" s="667"/>
      <c r="T50" s="391"/>
    </row>
    <row r="51" spans="2:20" ht="18.75" thickBot="1" x14ac:dyDescent="0.25">
      <c r="B51" s="662"/>
      <c r="C51" s="676"/>
      <c r="D51" s="369" t="s">
        <v>13</v>
      </c>
      <c r="E51" s="445" t="s">
        <v>201</v>
      </c>
      <c r="F51" s="445"/>
      <c r="G51" s="446"/>
      <c r="H51" s="518"/>
      <c r="I51" s="519"/>
      <c r="J51" s="520">
        <v>1</v>
      </c>
      <c r="K51" s="521">
        <v>0</v>
      </c>
      <c r="L51" s="518">
        <f t="shared" si="3"/>
        <v>0</v>
      </c>
      <c r="M51" s="665"/>
      <c r="N51" s="665"/>
      <c r="O51" s="684"/>
      <c r="P51" s="668"/>
      <c r="Q51" s="665"/>
      <c r="R51" s="665"/>
      <c r="S51" s="668"/>
      <c r="T51" s="447"/>
    </row>
    <row r="52" spans="2:20" ht="18.75" thickBot="1" x14ac:dyDescent="0.25">
      <c r="B52" s="32"/>
      <c r="C52" s="89" t="s">
        <v>71</v>
      </c>
      <c r="D52" s="89"/>
      <c r="E52" s="90"/>
      <c r="F52" s="118">
        <v>2300</v>
      </c>
      <c r="G52" s="125">
        <f>(H52/F52)*100</f>
        <v>100</v>
      </c>
      <c r="H52" s="119">
        <f>SUM(H23:H51)</f>
        <v>2300</v>
      </c>
      <c r="I52" s="120"/>
      <c r="J52" s="92">
        <v>2900</v>
      </c>
      <c r="K52" s="467">
        <f>(L52/J52)*100</f>
        <v>23.850574712643677</v>
      </c>
      <c r="L52" s="121">
        <f>SUM(L23:L51)</f>
        <v>691.66666666666663</v>
      </c>
      <c r="M52" s="28"/>
      <c r="N52" s="29"/>
      <c r="O52" s="30"/>
      <c r="P52" s="31"/>
      <c r="Q52" s="29"/>
      <c r="R52" s="30"/>
      <c r="S52" s="31"/>
      <c r="T52" s="122"/>
    </row>
  </sheetData>
  <mergeCells count="44">
    <mergeCell ref="B2:U2"/>
    <mergeCell ref="B3:U3"/>
    <mergeCell ref="T24:T25"/>
    <mergeCell ref="B6:T6"/>
    <mergeCell ref="M7:M16"/>
    <mergeCell ref="R7:R16"/>
    <mergeCell ref="B4:B5"/>
    <mergeCell ref="B7:B16"/>
    <mergeCell ref="O23:O51"/>
    <mergeCell ref="T4:T5"/>
    <mergeCell ref="N4:S4"/>
    <mergeCell ref="B22:T22"/>
    <mergeCell ref="M18:M20"/>
    <mergeCell ref="B17:T17"/>
    <mergeCell ref="N18:N20"/>
    <mergeCell ref="B18:B20"/>
    <mergeCell ref="B23:B51"/>
    <mergeCell ref="M23:M51"/>
    <mergeCell ref="N23:N51"/>
    <mergeCell ref="S7:S16"/>
    <mergeCell ref="P23:P51"/>
    <mergeCell ref="Q23:Q51"/>
    <mergeCell ref="R23:R51"/>
    <mergeCell ref="S23:S51"/>
    <mergeCell ref="S18:S20"/>
    <mergeCell ref="R18:R20"/>
    <mergeCell ref="L18:L20"/>
    <mergeCell ref="I18:I20"/>
    <mergeCell ref="C50:C51"/>
    <mergeCell ref="C4:M4"/>
    <mergeCell ref="D18:D20"/>
    <mergeCell ref="E18:E20"/>
    <mergeCell ref="Q7:Q16"/>
    <mergeCell ref="O18:O20"/>
    <mergeCell ref="N7:N16"/>
    <mergeCell ref="Q18:Q20"/>
    <mergeCell ref="O7:O16"/>
    <mergeCell ref="P7:P16"/>
    <mergeCell ref="P18:P20"/>
    <mergeCell ref="F18:F20"/>
    <mergeCell ref="G18:G20"/>
    <mergeCell ref="H18:H20"/>
    <mergeCell ref="J18:J20"/>
    <mergeCell ref="K18:K20"/>
  </mergeCells>
  <phoneticPr fontId="0" type="noConversion"/>
  <printOptions horizontalCentered="1" verticalCentered="1"/>
  <pageMargins left="0.19685039370078741" right="0.19685039370078741" top="0.19685039370078741" bottom="0.19685039370078741" header="0.19685039370078741" footer="0"/>
  <pageSetup scale="42" orientation="landscape" horizontalDpi="300" verticalDpi="300" r:id="rId1"/>
  <headerFooter alignWithMargins="0"/>
  <rowBreaks count="2" manualBreakCount="2">
    <brk id="16" min="1" max="19" man="1"/>
    <brk id="21" min="1" max="1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33"/>
  <sheetViews>
    <sheetView view="pageBreakPreview" topLeftCell="A19" zoomScale="60" zoomScaleNormal="80" workbookViewId="0">
      <selection activeCell="C22" sqref="C22:C23"/>
    </sheetView>
  </sheetViews>
  <sheetFormatPr baseColWidth="10" defaultRowHeight="12.75" x14ac:dyDescent="0.2"/>
  <cols>
    <col min="1" max="1" width="2.85546875" customWidth="1"/>
    <col min="2" max="2" width="22.7109375" customWidth="1"/>
    <col min="3" max="3" width="69.42578125" customWidth="1"/>
    <col min="4" max="4" width="18.28515625" customWidth="1"/>
    <col min="5" max="5" width="34.42578125" customWidth="1"/>
    <col min="6" max="8" width="8.28515625" customWidth="1"/>
    <col min="9" max="9" width="7.42578125" customWidth="1"/>
    <col min="10" max="10" width="8.85546875" customWidth="1"/>
    <col min="11" max="11" width="7" customWidth="1"/>
    <col min="12" max="12" width="9" customWidth="1"/>
    <col min="13" max="13" width="4.42578125" customWidth="1"/>
    <col min="14" max="14" width="6.85546875" customWidth="1"/>
    <col min="15" max="15" width="8" customWidth="1"/>
    <col min="16" max="16" width="4.42578125" customWidth="1"/>
    <col min="17" max="17" width="3.5703125" customWidth="1"/>
    <col min="18" max="18" width="7.85546875" customWidth="1"/>
    <col min="19" max="19" width="10.5703125" customWidth="1"/>
    <col min="20" max="20" width="14.5703125" customWidth="1"/>
    <col min="21" max="21" width="8.85546875" customWidth="1"/>
    <col min="22" max="22" width="116.85546875" customWidth="1"/>
  </cols>
  <sheetData>
    <row r="1" spans="2:21" ht="13.5" customHeight="1" thickBot="1" x14ac:dyDescent="0.25">
      <c r="B1" s="7"/>
      <c r="C1" s="7"/>
      <c r="D1" s="7"/>
      <c r="E1" s="7"/>
      <c r="F1" s="7"/>
      <c r="G1" s="7"/>
      <c r="H1" s="7"/>
      <c r="I1" s="7"/>
      <c r="J1" s="7"/>
      <c r="K1" s="7"/>
      <c r="L1" s="7"/>
      <c r="M1" s="7"/>
      <c r="N1" s="7"/>
      <c r="O1" s="7"/>
      <c r="P1" s="7"/>
      <c r="Q1" s="7"/>
      <c r="R1" s="7"/>
      <c r="S1" s="7"/>
    </row>
    <row r="2" spans="2:21" ht="38.25" customHeight="1" thickBot="1" x14ac:dyDescent="0.25">
      <c r="B2" s="550" t="s">
        <v>154</v>
      </c>
      <c r="C2" s="551"/>
      <c r="D2" s="551"/>
      <c r="E2" s="551"/>
      <c r="F2" s="551"/>
      <c r="G2" s="551"/>
      <c r="H2" s="551"/>
      <c r="I2" s="551"/>
      <c r="J2" s="551"/>
      <c r="K2" s="551"/>
      <c r="L2" s="551"/>
      <c r="M2" s="551"/>
      <c r="N2" s="551"/>
      <c r="O2" s="551"/>
      <c r="P2" s="551"/>
      <c r="Q2" s="551"/>
      <c r="R2" s="551"/>
      <c r="S2" s="552"/>
    </row>
    <row r="3" spans="2:21" ht="21.75" customHeight="1" thickBot="1" x14ac:dyDescent="0.25">
      <c r="B3" s="550" t="s">
        <v>401</v>
      </c>
      <c r="C3" s="551"/>
      <c r="D3" s="551"/>
      <c r="E3" s="551"/>
      <c r="F3" s="551"/>
      <c r="G3" s="551"/>
      <c r="H3" s="551"/>
      <c r="I3" s="551"/>
      <c r="J3" s="551"/>
      <c r="K3" s="551"/>
      <c r="L3" s="551"/>
      <c r="M3" s="551"/>
      <c r="N3" s="551"/>
      <c r="O3" s="551"/>
      <c r="P3" s="551"/>
      <c r="Q3" s="551"/>
      <c r="R3" s="551"/>
      <c r="S3" s="552"/>
    </row>
    <row r="4" spans="2:21" ht="22.5" customHeight="1" thickBot="1" x14ac:dyDescent="0.25">
      <c r="B4" s="559" t="s">
        <v>157</v>
      </c>
      <c r="C4" s="550" t="s">
        <v>41</v>
      </c>
      <c r="D4" s="551"/>
      <c r="E4" s="551"/>
      <c r="F4" s="551"/>
      <c r="G4" s="551"/>
      <c r="H4" s="551"/>
      <c r="I4" s="551"/>
      <c r="J4" s="551"/>
      <c r="K4" s="556"/>
      <c r="L4" s="556"/>
      <c r="M4" s="550" t="s">
        <v>31</v>
      </c>
      <c r="N4" s="551"/>
      <c r="O4" s="551"/>
      <c r="P4" s="551"/>
      <c r="Q4" s="551"/>
      <c r="R4" s="551"/>
      <c r="S4" s="557" t="s">
        <v>15</v>
      </c>
    </row>
    <row r="5" spans="2:21" ht="375" customHeight="1" thickBot="1" x14ac:dyDescent="0.25">
      <c r="B5" s="560"/>
      <c r="C5" s="106" t="s">
        <v>28</v>
      </c>
      <c r="D5" s="107" t="s">
        <v>29</v>
      </c>
      <c r="E5" s="106" t="s">
        <v>0</v>
      </c>
      <c r="F5" s="108" t="s">
        <v>17</v>
      </c>
      <c r="G5" s="108" t="s">
        <v>18</v>
      </c>
      <c r="H5" s="109" t="s">
        <v>19</v>
      </c>
      <c r="I5" s="108" t="s">
        <v>36</v>
      </c>
      <c r="J5" s="108" t="s">
        <v>217</v>
      </c>
      <c r="K5" s="108" t="s">
        <v>20</v>
      </c>
      <c r="L5" s="110" t="s">
        <v>21</v>
      </c>
      <c r="M5" s="108" t="s">
        <v>16</v>
      </c>
      <c r="N5" s="109" t="s">
        <v>22</v>
      </c>
      <c r="O5" s="108" t="s">
        <v>23</v>
      </c>
      <c r="P5" s="108" t="s">
        <v>32</v>
      </c>
      <c r="Q5" s="109" t="s">
        <v>24</v>
      </c>
      <c r="R5" s="110" t="s">
        <v>25</v>
      </c>
      <c r="S5" s="558"/>
    </row>
    <row r="6" spans="2:21" ht="26.25" customHeight="1" thickBot="1" x14ac:dyDescent="0.25">
      <c r="B6" s="618" t="s">
        <v>79</v>
      </c>
      <c r="C6" s="619"/>
      <c r="D6" s="619"/>
      <c r="E6" s="619"/>
      <c r="F6" s="619"/>
      <c r="G6" s="619"/>
      <c r="H6" s="619"/>
      <c r="I6" s="619"/>
      <c r="J6" s="619"/>
      <c r="K6" s="619"/>
      <c r="L6" s="619"/>
      <c r="M6" s="619"/>
      <c r="N6" s="619"/>
      <c r="O6" s="619"/>
      <c r="P6" s="619"/>
      <c r="Q6" s="619"/>
      <c r="R6" s="619"/>
      <c r="S6" s="620"/>
    </row>
    <row r="7" spans="2:21" ht="72" customHeight="1" thickBot="1" x14ac:dyDescent="0.25">
      <c r="B7" s="628" t="s">
        <v>83</v>
      </c>
      <c r="C7" s="223" t="s">
        <v>80</v>
      </c>
      <c r="D7" s="396" t="s">
        <v>13</v>
      </c>
      <c r="E7" s="396" t="s">
        <v>81</v>
      </c>
      <c r="F7" s="396">
        <v>5</v>
      </c>
      <c r="G7" s="396">
        <v>5</v>
      </c>
      <c r="H7" s="25">
        <f t="shared" ref="H7" si="0">(G7/F7)*100</f>
        <v>100</v>
      </c>
      <c r="I7" s="468"/>
      <c r="J7" s="457">
        <v>21</v>
      </c>
      <c r="K7" s="225">
        <v>5</v>
      </c>
      <c r="L7" s="25">
        <f>(K7/J7)*100</f>
        <v>23.809523809523807</v>
      </c>
      <c r="M7" s="641">
        <v>515270816.42000002</v>
      </c>
      <c r="N7" s="638">
        <v>515264571.89999998</v>
      </c>
      <c r="O7" s="694">
        <f>(N7/M7)*100</f>
        <v>99.998788109126096</v>
      </c>
      <c r="P7" s="641">
        <v>2200000000</v>
      </c>
      <c r="Q7" s="638">
        <f>+N7</f>
        <v>515264571.89999998</v>
      </c>
      <c r="R7" s="694">
        <f>(Q7/P7)*100</f>
        <v>23.421116904545453</v>
      </c>
      <c r="S7" s="448"/>
    </row>
    <row r="8" spans="2:21" ht="72" customHeight="1" thickBot="1" x14ac:dyDescent="0.25">
      <c r="B8" s="629"/>
      <c r="C8" s="245" t="s">
        <v>364</v>
      </c>
      <c r="D8" s="313" t="s">
        <v>13</v>
      </c>
      <c r="E8" s="313" t="s">
        <v>365</v>
      </c>
      <c r="F8" s="313">
        <v>16</v>
      </c>
      <c r="G8" s="459">
        <v>16</v>
      </c>
      <c r="H8" s="25">
        <f t="shared" ref="H8:H19" si="1">(G8/F8)*100</f>
        <v>100</v>
      </c>
      <c r="I8" s="469"/>
      <c r="J8" s="457">
        <v>52</v>
      </c>
      <c r="K8" s="227">
        <v>16</v>
      </c>
      <c r="L8" s="25">
        <f t="shared" ref="L8:L19" si="2">(K8/J8)*100</f>
        <v>30.76923076923077</v>
      </c>
      <c r="M8" s="700"/>
      <c r="N8" s="697"/>
      <c r="O8" s="695"/>
      <c r="P8" s="700"/>
      <c r="Q8" s="697"/>
      <c r="R8" s="695"/>
      <c r="S8" s="449"/>
    </row>
    <row r="9" spans="2:21" ht="72" customHeight="1" thickBot="1" x14ac:dyDescent="0.25">
      <c r="B9" s="629"/>
      <c r="C9" s="245" t="s">
        <v>366</v>
      </c>
      <c r="D9" s="313" t="s">
        <v>13</v>
      </c>
      <c r="E9" s="313" t="s">
        <v>367</v>
      </c>
      <c r="F9" s="313">
        <v>1</v>
      </c>
      <c r="G9" s="459">
        <v>1</v>
      </c>
      <c r="H9" s="25">
        <f t="shared" si="1"/>
        <v>100</v>
      </c>
      <c r="I9" s="469"/>
      <c r="J9" s="457">
        <v>1</v>
      </c>
      <c r="K9" s="227">
        <v>1</v>
      </c>
      <c r="L9" s="25">
        <f t="shared" si="2"/>
        <v>100</v>
      </c>
      <c r="M9" s="700"/>
      <c r="N9" s="697"/>
      <c r="O9" s="695"/>
      <c r="P9" s="700"/>
      <c r="Q9" s="697"/>
      <c r="R9" s="695"/>
      <c r="S9" s="449"/>
    </row>
    <row r="10" spans="2:21" ht="72" customHeight="1" thickBot="1" x14ac:dyDescent="0.25">
      <c r="B10" s="629"/>
      <c r="C10" s="311" t="s">
        <v>368</v>
      </c>
      <c r="D10" s="313" t="s">
        <v>13</v>
      </c>
      <c r="E10" s="397" t="s">
        <v>369</v>
      </c>
      <c r="F10" s="313">
        <v>1</v>
      </c>
      <c r="G10" s="459">
        <v>1</v>
      </c>
      <c r="H10" s="25">
        <f t="shared" si="1"/>
        <v>100</v>
      </c>
      <c r="I10" s="469"/>
      <c r="J10" s="457">
        <v>1</v>
      </c>
      <c r="K10" s="227">
        <v>1</v>
      </c>
      <c r="L10" s="25">
        <f t="shared" si="2"/>
        <v>100</v>
      </c>
      <c r="M10" s="700"/>
      <c r="N10" s="697"/>
      <c r="O10" s="695"/>
      <c r="P10" s="700"/>
      <c r="Q10" s="697"/>
      <c r="R10" s="695"/>
      <c r="S10" s="449"/>
    </row>
    <row r="11" spans="2:21" ht="72" customHeight="1" thickBot="1" x14ac:dyDescent="0.25">
      <c r="B11" s="629"/>
      <c r="C11" s="397" t="s">
        <v>11</v>
      </c>
      <c r="D11" s="313" t="s">
        <v>13</v>
      </c>
      <c r="E11" s="397" t="s">
        <v>82</v>
      </c>
      <c r="F11" s="313">
        <v>4</v>
      </c>
      <c r="G11" s="459">
        <v>4</v>
      </c>
      <c r="H11" s="25">
        <f t="shared" si="1"/>
        <v>100</v>
      </c>
      <c r="I11" s="469"/>
      <c r="J11" s="457">
        <v>16</v>
      </c>
      <c r="K11" s="227">
        <v>4</v>
      </c>
      <c r="L11" s="25">
        <f t="shared" si="2"/>
        <v>25</v>
      </c>
      <c r="M11" s="700"/>
      <c r="N11" s="697"/>
      <c r="O11" s="695"/>
      <c r="P11" s="700"/>
      <c r="Q11" s="697"/>
      <c r="R11" s="695"/>
      <c r="S11" s="449"/>
    </row>
    <row r="12" spans="2:21" ht="72" customHeight="1" thickBot="1" x14ac:dyDescent="0.25">
      <c r="B12" s="629"/>
      <c r="C12" s="397" t="s">
        <v>370</v>
      </c>
      <c r="D12" s="313" t="s">
        <v>13</v>
      </c>
      <c r="E12" s="397" t="s">
        <v>371</v>
      </c>
      <c r="F12" s="313">
        <v>1</v>
      </c>
      <c r="G12" s="459">
        <v>1</v>
      </c>
      <c r="H12" s="25">
        <f t="shared" si="1"/>
        <v>100</v>
      </c>
      <c r="I12" s="469"/>
      <c r="J12" s="457">
        <v>4</v>
      </c>
      <c r="K12" s="227">
        <v>1</v>
      </c>
      <c r="L12" s="25">
        <f t="shared" si="2"/>
        <v>25</v>
      </c>
      <c r="M12" s="700"/>
      <c r="N12" s="697"/>
      <c r="O12" s="695"/>
      <c r="P12" s="700"/>
      <c r="Q12" s="697"/>
      <c r="R12" s="695"/>
      <c r="S12" s="449"/>
    </row>
    <row r="13" spans="2:21" ht="72" customHeight="1" thickBot="1" x14ac:dyDescent="0.25">
      <c r="B13" s="629"/>
      <c r="C13" s="379" t="s">
        <v>372</v>
      </c>
      <c r="D13" s="227" t="s">
        <v>13</v>
      </c>
      <c r="E13" s="456" t="s">
        <v>84</v>
      </c>
      <c r="F13" s="313">
        <v>10</v>
      </c>
      <c r="G13" s="459">
        <v>10</v>
      </c>
      <c r="H13" s="25">
        <f t="shared" si="1"/>
        <v>100</v>
      </c>
      <c r="I13" s="469"/>
      <c r="J13" s="457">
        <v>20</v>
      </c>
      <c r="K13" s="227">
        <v>10</v>
      </c>
      <c r="L13" s="25">
        <f t="shared" si="2"/>
        <v>50</v>
      </c>
      <c r="M13" s="700"/>
      <c r="N13" s="697"/>
      <c r="O13" s="695"/>
      <c r="P13" s="700"/>
      <c r="Q13" s="697"/>
      <c r="R13" s="695"/>
      <c r="S13" s="449"/>
    </row>
    <row r="14" spans="2:21" ht="72" customHeight="1" thickBot="1" x14ac:dyDescent="0.25">
      <c r="B14" s="629"/>
      <c r="C14" s="397" t="s">
        <v>373</v>
      </c>
      <c r="D14" s="313" t="s">
        <v>13</v>
      </c>
      <c r="E14" s="313" t="s">
        <v>84</v>
      </c>
      <c r="F14" s="313">
        <v>1</v>
      </c>
      <c r="G14" s="459">
        <v>1</v>
      </c>
      <c r="H14" s="25">
        <f t="shared" si="1"/>
        <v>100</v>
      </c>
      <c r="I14" s="469"/>
      <c r="J14" s="457">
        <v>4</v>
      </c>
      <c r="K14" s="227">
        <v>1</v>
      </c>
      <c r="L14" s="25">
        <f t="shared" si="2"/>
        <v>25</v>
      </c>
      <c r="M14" s="700"/>
      <c r="N14" s="697"/>
      <c r="O14" s="695"/>
      <c r="P14" s="700"/>
      <c r="Q14" s="697"/>
      <c r="R14" s="695"/>
      <c r="S14" s="449"/>
    </row>
    <row r="15" spans="2:21" ht="72" customHeight="1" thickBot="1" x14ac:dyDescent="0.25">
      <c r="B15" s="629"/>
      <c r="C15" s="379" t="s">
        <v>374</v>
      </c>
      <c r="D15" s="313" t="s">
        <v>13</v>
      </c>
      <c r="E15" s="313" t="s">
        <v>84</v>
      </c>
      <c r="F15" s="313">
        <v>1</v>
      </c>
      <c r="G15" s="459">
        <v>1</v>
      </c>
      <c r="H15" s="25">
        <f t="shared" si="1"/>
        <v>100</v>
      </c>
      <c r="I15" s="469"/>
      <c r="J15" s="457">
        <v>4</v>
      </c>
      <c r="K15" s="227">
        <v>1</v>
      </c>
      <c r="L15" s="25">
        <f t="shared" si="2"/>
        <v>25</v>
      </c>
      <c r="M15" s="700"/>
      <c r="N15" s="697"/>
      <c r="O15" s="695"/>
      <c r="P15" s="700"/>
      <c r="Q15" s="697"/>
      <c r="R15" s="695"/>
      <c r="S15" s="449"/>
    </row>
    <row r="16" spans="2:21" ht="54.75" thickBot="1" x14ac:dyDescent="0.25">
      <c r="B16" s="629"/>
      <c r="C16" s="379" t="s">
        <v>375</v>
      </c>
      <c r="D16" s="227" t="s">
        <v>13</v>
      </c>
      <c r="E16" s="379" t="s">
        <v>376</v>
      </c>
      <c r="F16" s="313">
        <v>1</v>
      </c>
      <c r="G16" s="459">
        <v>1</v>
      </c>
      <c r="H16" s="25">
        <f t="shared" si="1"/>
        <v>100</v>
      </c>
      <c r="I16" s="470"/>
      <c r="J16" s="457">
        <v>4</v>
      </c>
      <c r="K16" s="227">
        <v>1</v>
      </c>
      <c r="L16" s="25">
        <f t="shared" si="2"/>
        <v>25</v>
      </c>
      <c r="M16" s="642"/>
      <c r="N16" s="639"/>
      <c r="O16" s="696"/>
      <c r="P16" s="642"/>
      <c r="Q16" s="639"/>
      <c r="R16" s="696"/>
      <c r="S16" s="450"/>
      <c r="U16" s="83"/>
    </row>
    <row r="17" spans="2:22" ht="54.75" thickBot="1" x14ac:dyDescent="0.25">
      <c r="B17" s="629"/>
      <c r="C17" s="379" t="s">
        <v>377</v>
      </c>
      <c r="D17" s="227" t="s">
        <v>13</v>
      </c>
      <c r="E17" s="379" t="s">
        <v>378</v>
      </c>
      <c r="F17" s="313">
        <v>5</v>
      </c>
      <c r="G17" s="459">
        <v>5</v>
      </c>
      <c r="H17" s="25">
        <f t="shared" si="1"/>
        <v>100</v>
      </c>
      <c r="I17" s="470"/>
      <c r="J17" s="457">
        <v>20</v>
      </c>
      <c r="K17" s="227">
        <v>5</v>
      </c>
      <c r="L17" s="25">
        <f t="shared" si="2"/>
        <v>25</v>
      </c>
      <c r="M17" s="642"/>
      <c r="N17" s="639"/>
      <c r="O17" s="696"/>
      <c r="P17" s="642"/>
      <c r="Q17" s="639"/>
      <c r="R17" s="696"/>
      <c r="S17" s="450"/>
      <c r="U17" s="83"/>
    </row>
    <row r="18" spans="2:22" ht="36.75" thickBot="1" x14ac:dyDescent="0.25">
      <c r="B18" s="629"/>
      <c r="C18" s="379" t="s">
        <v>379</v>
      </c>
      <c r="D18" s="227" t="s">
        <v>13</v>
      </c>
      <c r="E18" s="379" t="s">
        <v>380</v>
      </c>
      <c r="F18" s="313">
        <v>5</v>
      </c>
      <c r="G18" s="459">
        <v>5</v>
      </c>
      <c r="H18" s="25">
        <f t="shared" si="1"/>
        <v>100</v>
      </c>
      <c r="I18" s="470"/>
      <c r="J18" s="457">
        <v>20</v>
      </c>
      <c r="K18" s="227">
        <v>5</v>
      </c>
      <c r="L18" s="25">
        <f t="shared" si="2"/>
        <v>25</v>
      </c>
      <c r="M18" s="642"/>
      <c r="N18" s="639"/>
      <c r="O18" s="696"/>
      <c r="P18" s="642"/>
      <c r="Q18" s="639"/>
      <c r="R18" s="696"/>
      <c r="S18" s="451"/>
    </row>
    <row r="19" spans="2:22" ht="36.75" thickBot="1" x14ac:dyDescent="0.25">
      <c r="B19" s="629"/>
      <c r="C19" s="278" t="s">
        <v>381</v>
      </c>
      <c r="D19" s="233" t="s">
        <v>13</v>
      </c>
      <c r="E19" s="398" t="s">
        <v>382</v>
      </c>
      <c r="F19" s="278">
        <v>1</v>
      </c>
      <c r="G19" s="278">
        <v>1</v>
      </c>
      <c r="H19" s="25">
        <f t="shared" si="1"/>
        <v>100</v>
      </c>
      <c r="I19" s="470"/>
      <c r="J19" s="457">
        <v>4</v>
      </c>
      <c r="K19" s="233">
        <v>1</v>
      </c>
      <c r="L19" s="25">
        <f t="shared" si="2"/>
        <v>25</v>
      </c>
      <c r="M19" s="642"/>
      <c r="N19" s="639"/>
      <c r="O19" s="696"/>
      <c r="P19" s="642"/>
      <c r="Q19" s="639"/>
      <c r="R19" s="696"/>
      <c r="S19" s="450"/>
    </row>
    <row r="20" spans="2:22" ht="27.75" customHeight="1" thickBot="1" x14ac:dyDescent="0.25">
      <c r="B20" s="705"/>
      <c r="C20" s="57" t="s">
        <v>51</v>
      </c>
      <c r="D20" s="58"/>
      <c r="E20" s="58"/>
      <c r="F20" s="59">
        <v>1300</v>
      </c>
      <c r="G20" s="125">
        <f>(H20/F20)*100</f>
        <v>100</v>
      </c>
      <c r="H20" s="60">
        <f>SUM(H7:H19)</f>
        <v>1300</v>
      </c>
      <c r="I20" s="61"/>
      <c r="J20" s="61">
        <v>1300</v>
      </c>
      <c r="K20" s="125">
        <f>(L20/J20)*100</f>
        <v>38.813750352211891</v>
      </c>
      <c r="L20" s="60">
        <f>SUM(L7:L19)</f>
        <v>504.57875457875457</v>
      </c>
      <c r="M20" s="46"/>
      <c r="N20" s="46"/>
      <c r="O20" s="47"/>
      <c r="P20" s="46"/>
      <c r="Q20" s="46"/>
      <c r="R20" s="47"/>
      <c r="S20" s="247"/>
    </row>
    <row r="21" spans="2:22" ht="36" customHeight="1" thickBot="1" x14ac:dyDescent="0.25">
      <c r="B21" s="685" t="s">
        <v>79</v>
      </c>
      <c r="C21" s="619"/>
      <c r="D21" s="619"/>
      <c r="E21" s="619"/>
      <c r="F21" s="619"/>
      <c r="G21" s="619"/>
      <c r="H21" s="619"/>
      <c r="I21" s="619"/>
      <c r="J21" s="619"/>
      <c r="K21" s="619"/>
      <c r="L21" s="619"/>
      <c r="M21" s="619"/>
      <c r="N21" s="619"/>
      <c r="O21" s="619"/>
      <c r="P21" s="619"/>
      <c r="Q21" s="619"/>
      <c r="R21" s="619"/>
      <c r="S21" s="620"/>
    </row>
    <row r="22" spans="2:22" ht="54" customHeight="1" x14ac:dyDescent="0.2">
      <c r="B22" s="628" t="s">
        <v>10</v>
      </c>
      <c r="C22" s="703" t="s">
        <v>383</v>
      </c>
      <c r="D22" s="263" t="s">
        <v>12</v>
      </c>
      <c r="E22" s="461" t="s">
        <v>84</v>
      </c>
      <c r="F22" s="264">
        <v>1</v>
      </c>
      <c r="G22" s="264">
        <v>1</v>
      </c>
      <c r="H22" s="44">
        <f t="shared" ref="H22:H30" si="3">(G22/F22)*100</f>
        <v>100</v>
      </c>
      <c r="I22" s="452"/>
      <c r="J22" s="327">
        <v>1</v>
      </c>
      <c r="K22" s="264">
        <v>1</v>
      </c>
      <c r="L22" s="453">
        <f>(K22/J22)*100</f>
        <v>100</v>
      </c>
      <c r="M22" s="698">
        <f>(549950690.56+343855201.22)</f>
        <v>893805891.77999997</v>
      </c>
      <c r="N22" s="692">
        <f>(549949573.09+342543613.64)</f>
        <v>892493186.73000002</v>
      </c>
      <c r="O22" s="701">
        <f>(N22/M22)*100</f>
        <v>99.853133094996082</v>
      </c>
      <c r="P22" s="663">
        <v>3600000000</v>
      </c>
      <c r="Q22" s="692">
        <f>+N22</f>
        <v>892493186.73000002</v>
      </c>
      <c r="R22" s="701">
        <f>(Q22/P22)*100</f>
        <v>24.791477409166667</v>
      </c>
      <c r="S22" s="454"/>
      <c r="T22" s="403"/>
      <c r="V22" s="131" t="s">
        <v>149</v>
      </c>
    </row>
    <row r="23" spans="2:22" ht="54" customHeight="1" x14ac:dyDescent="0.2">
      <c r="B23" s="629"/>
      <c r="C23" s="704"/>
      <c r="D23" s="266" t="s">
        <v>12</v>
      </c>
      <c r="E23" s="462" t="s">
        <v>85</v>
      </c>
      <c r="F23" s="238">
        <v>5</v>
      </c>
      <c r="G23" s="238">
        <v>5</v>
      </c>
      <c r="H23" s="48">
        <f t="shared" si="3"/>
        <v>100</v>
      </c>
      <c r="I23" s="471"/>
      <c r="J23" s="328">
        <v>21</v>
      </c>
      <c r="K23" s="238">
        <v>5</v>
      </c>
      <c r="L23" s="472">
        <f t="shared" ref="L23:L30" si="4">(K23/J23)*100</f>
        <v>23.809523809523807</v>
      </c>
      <c r="M23" s="699"/>
      <c r="N23" s="693"/>
      <c r="O23" s="702"/>
      <c r="P23" s="691"/>
      <c r="Q23" s="693"/>
      <c r="R23" s="702"/>
      <c r="S23" s="455"/>
      <c r="T23" s="403"/>
      <c r="V23" s="399"/>
    </row>
    <row r="24" spans="2:22" ht="54" customHeight="1" x14ac:dyDescent="0.2">
      <c r="B24" s="629"/>
      <c r="C24" s="473" t="s">
        <v>384</v>
      </c>
      <c r="D24" s="266" t="s">
        <v>12</v>
      </c>
      <c r="E24" s="462" t="s">
        <v>86</v>
      </c>
      <c r="F24" s="238">
        <v>21</v>
      </c>
      <c r="G24" s="238">
        <v>21</v>
      </c>
      <c r="H24" s="48">
        <f t="shared" si="3"/>
        <v>100</v>
      </c>
      <c r="I24" s="471"/>
      <c r="J24" s="328">
        <v>21</v>
      </c>
      <c r="K24" s="238">
        <v>21</v>
      </c>
      <c r="L24" s="472">
        <f t="shared" si="4"/>
        <v>100</v>
      </c>
      <c r="M24" s="699"/>
      <c r="N24" s="693"/>
      <c r="O24" s="702"/>
      <c r="P24" s="691"/>
      <c r="Q24" s="693"/>
      <c r="R24" s="702"/>
      <c r="S24" s="455"/>
      <c r="T24" s="403"/>
      <c r="V24" s="399"/>
    </row>
    <row r="25" spans="2:22" ht="54" customHeight="1" x14ac:dyDescent="0.2">
      <c r="B25" s="629"/>
      <c r="C25" s="435" t="s">
        <v>385</v>
      </c>
      <c r="D25" s="266" t="s">
        <v>30</v>
      </c>
      <c r="E25" s="462" t="s">
        <v>87</v>
      </c>
      <c r="F25" s="238">
        <v>1</v>
      </c>
      <c r="G25" s="238">
        <v>1</v>
      </c>
      <c r="H25" s="48">
        <f t="shared" si="3"/>
        <v>100</v>
      </c>
      <c r="I25" s="471"/>
      <c r="J25" s="328">
        <v>4</v>
      </c>
      <c r="K25" s="238">
        <v>1</v>
      </c>
      <c r="L25" s="472">
        <f t="shared" si="4"/>
        <v>25</v>
      </c>
      <c r="M25" s="699"/>
      <c r="N25" s="693"/>
      <c r="O25" s="702"/>
      <c r="P25" s="691"/>
      <c r="Q25" s="693"/>
      <c r="R25" s="702"/>
      <c r="S25" s="455"/>
      <c r="T25" s="403"/>
      <c r="V25" s="399"/>
    </row>
    <row r="26" spans="2:22" ht="54" customHeight="1" x14ac:dyDescent="0.2">
      <c r="B26" s="629"/>
      <c r="C26" s="435" t="s">
        <v>386</v>
      </c>
      <c r="D26" s="266" t="s">
        <v>13</v>
      </c>
      <c r="E26" s="318" t="s">
        <v>84</v>
      </c>
      <c r="F26" s="404">
        <v>1</v>
      </c>
      <c r="G26" s="404">
        <v>1</v>
      </c>
      <c r="H26" s="48">
        <f t="shared" si="3"/>
        <v>100</v>
      </c>
      <c r="I26" s="471"/>
      <c r="J26" s="328">
        <v>1</v>
      </c>
      <c r="K26" s="404">
        <v>1</v>
      </c>
      <c r="L26" s="472">
        <f t="shared" si="4"/>
        <v>100</v>
      </c>
      <c r="M26" s="699"/>
      <c r="N26" s="693"/>
      <c r="O26" s="702"/>
      <c r="P26" s="691"/>
      <c r="Q26" s="693"/>
      <c r="R26" s="702"/>
      <c r="S26" s="455"/>
      <c r="T26" s="403"/>
      <c r="V26" s="399"/>
    </row>
    <row r="27" spans="2:22" ht="54" customHeight="1" x14ac:dyDescent="0.2">
      <c r="B27" s="629"/>
      <c r="C27" s="473" t="s">
        <v>88</v>
      </c>
      <c r="D27" s="266" t="s">
        <v>13</v>
      </c>
      <c r="E27" s="462" t="s">
        <v>89</v>
      </c>
      <c r="F27" s="404">
        <v>1</v>
      </c>
      <c r="G27" s="404">
        <v>1</v>
      </c>
      <c r="H27" s="48">
        <f t="shared" si="3"/>
        <v>100</v>
      </c>
      <c r="I27" s="471"/>
      <c r="J27" s="328">
        <v>1</v>
      </c>
      <c r="K27" s="404">
        <v>1</v>
      </c>
      <c r="L27" s="472">
        <f t="shared" si="4"/>
        <v>100</v>
      </c>
      <c r="M27" s="699"/>
      <c r="N27" s="693"/>
      <c r="O27" s="702"/>
      <c r="P27" s="691"/>
      <c r="Q27" s="693"/>
      <c r="R27" s="702"/>
      <c r="S27" s="455"/>
      <c r="T27" s="403"/>
      <c r="V27" s="399"/>
    </row>
    <row r="28" spans="2:22" ht="54" customHeight="1" x14ac:dyDescent="0.2">
      <c r="B28" s="629"/>
      <c r="C28" s="473" t="s">
        <v>35</v>
      </c>
      <c r="D28" s="266" t="s">
        <v>13</v>
      </c>
      <c r="E28" s="462" t="s">
        <v>90</v>
      </c>
      <c r="F28" s="404">
        <v>1</v>
      </c>
      <c r="G28" s="404">
        <v>1</v>
      </c>
      <c r="H28" s="48">
        <f t="shared" si="3"/>
        <v>100</v>
      </c>
      <c r="I28" s="471"/>
      <c r="J28" s="328">
        <v>4</v>
      </c>
      <c r="K28" s="404">
        <v>1</v>
      </c>
      <c r="L28" s="472">
        <f t="shared" si="4"/>
        <v>25</v>
      </c>
      <c r="M28" s="699"/>
      <c r="N28" s="693"/>
      <c r="O28" s="702"/>
      <c r="P28" s="691"/>
      <c r="Q28" s="693"/>
      <c r="R28" s="702"/>
      <c r="S28" s="455"/>
      <c r="T28" s="403"/>
      <c r="V28" s="399"/>
    </row>
    <row r="29" spans="2:22" ht="54" customHeight="1" x14ac:dyDescent="0.2">
      <c r="B29" s="629"/>
      <c r="C29" s="473" t="s">
        <v>387</v>
      </c>
      <c r="D29" s="266" t="s">
        <v>13</v>
      </c>
      <c r="E29" s="462" t="s">
        <v>388</v>
      </c>
      <c r="F29" s="404">
        <v>1</v>
      </c>
      <c r="G29" s="404">
        <v>1</v>
      </c>
      <c r="H29" s="48">
        <f t="shared" si="3"/>
        <v>100</v>
      </c>
      <c r="I29" s="471"/>
      <c r="J29" s="328">
        <v>1</v>
      </c>
      <c r="K29" s="404">
        <v>1</v>
      </c>
      <c r="L29" s="472">
        <f t="shared" si="4"/>
        <v>100</v>
      </c>
      <c r="M29" s="699"/>
      <c r="N29" s="693"/>
      <c r="O29" s="702"/>
      <c r="P29" s="691"/>
      <c r="Q29" s="693"/>
      <c r="R29" s="702"/>
      <c r="S29" s="455"/>
      <c r="T29" s="403"/>
      <c r="V29" s="399"/>
    </row>
    <row r="30" spans="2:22" ht="54" customHeight="1" thickBot="1" x14ac:dyDescent="0.25">
      <c r="B30" s="629"/>
      <c r="C30" s="474" t="s">
        <v>389</v>
      </c>
      <c r="D30" s="369" t="s">
        <v>13</v>
      </c>
      <c r="E30" s="321" t="s">
        <v>390</v>
      </c>
      <c r="F30" s="405">
        <v>20</v>
      </c>
      <c r="G30" s="405">
        <v>20</v>
      </c>
      <c r="H30" s="45">
        <f t="shared" si="3"/>
        <v>100</v>
      </c>
      <c r="I30" s="475"/>
      <c r="J30" s="439">
        <v>80</v>
      </c>
      <c r="K30" s="405">
        <v>20</v>
      </c>
      <c r="L30" s="476">
        <f t="shared" si="4"/>
        <v>25</v>
      </c>
      <c r="M30" s="699"/>
      <c r="N30" s="693"/>
      <c r="O30" s="702"/>
      <c r="P30" s="691"/>
      <c r="Q30" s="693"/>
      <c r="R30" s="702"/>
      <c r="S30" s="455"/>
      <c r="T30" s="403"/>
      <c r="V30" s="399"/>
    </row>
    <row r="31" spans="2:22" ht="28.5" customHeight="1" thickBot="1" x14ac:dyDescent="0.25">
      <c r="B31" s="42"/>
      <c r="C31" s="688" t="s">
        <v>71</v>
      </c>
      <c r="D31" s="689"/>
      <c r="E31" s="690"/>
      <c r="F31" s="62">
        <v>900</v>
      </c>
      <c r="G31" s="125">
        <f>(H31/F31)*100</f>
        <v>100</v>
      </c>
      <c r="H31" s="27">
        <f>SUM(H22:H30)</f>
        <v>900</v>
      </c>
      <c r="I31" s="27"/>
      <c r="J31" s="27">
        <v>900</v>
      </c>
      <c r="K31" s="125">
        <f>(L31/J31)*100</f>
        <v>66.534391534391531</v>
      </c>
      <c r="L31" s="34">
        <f>SUM(L22:L30)</f>
        <v>598.80952380952385</v>
      </c>
      <c r="M31" s="49"/>
      <c r="N31" s="46"/>
      <c r="O31" s="47"/>
      <c r="P31" s="46"/>
      <c r="Q31" s="46"/>
      <c r="R31" s="47"/>
      <c r="S31" s="402"/>
      <c r="T31" s="1"/>
    </row>
    <row r="32" spans="2:22" ht="18" x14ac:dyDescent="0.2">
      <c r="F32" s="1"/>
      <c r="G32" s="55"/>
      <c r="H32" s="1"/>
    </row>
    <row r="33" spans="6:8" ht="11.25" customHeight="1" x14ac:dyDescent="0.2">
      <c r="F33" s="1"/>
      <c r="G33" s="56"/>
      <c r="H33" s="1"/>
    </row>
  </sheetData>
  <mergeCells count="24">
    <mergeCell ref="B7:B20"/>
    <mergeCell ref="O22:O30"/>
    <mergeCell ref="C4:L4"/>
    <mergeCell ref="B21:S21"/>
    <mergeCell ref="M7:M19"/>
    <mergeCell ref="B22:B30"/>
    <mergeCell ref="B2:S2"/>
    <mergeCell ref="B3:S3"/>
    <mergeCell ref="S4:S5"/>
    <mergeCell ref="B4:B5"/>
    <mergeCell ref="B6:S6"/>
    <mergeCell ref="C31:E31"/>
    <mergeCell ref="M4:R4"/>
    <mergeCell ref="P22:P30"/>
    <mergeCell ref="Q22:Q30"/>
    <mergeCell ref="R7:R19"/>
    <mergeCell ref="N7:N19"/>
    <mergeCell ref="M22:M30"/>
    <mergeCell ref="P7:P19"/>
    <mergeCell ref="Q7:Q19"/>
    <mergeCell ref="O7:O19"/>
    <mergeCell ref="R22:R30"/>
    <mergeCell ref="N22:N30"/>
    <mergeCell ref="C22:C23"/>
  </mergeCells>
  <phoneticPr fontId="2" type="noConversion"/>
  <pageMargins left="0.19685039370078741" right="0.19685039370078741" top="0.19685039370078741" bottom="0.19685039370078741" header="0" footer="0"/>
  <pageSetup scale="35" orientation="landscape" horizontalDpi="300" verticalDpi="300" r:id="rId1"/>
  <headerFooter alignWithMargins="0"/>
  <rowBreaks count="1" manualBreakCount="1">
    <brk id="20" min="1" max="1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0"/>
  <sheetViews>
    <sheetView showGridLines="0" workbookViewId="0"/>
  </sheetViews>
  <sheetFormatPr baseColWidth="10" defaultRowHeight="12.75" x14ac:dyDescent="0.2"/>
  <cols>
    <col min="1" max="1" width="1.140625" customWidth="1"/>
    <col min="2" max="2" width="64.42578125" customWidth="1"/>
    <col min="3" max="3" width="1.5703125" customWidth="1"/>
    <col min="4" max="4" width="5.5703125" customWidth="1"/>
    <col min="5" max="5" width="16" customWidth="1"/>
  </cols>
  <sheetData>
    <row r="1" spans="2:5" ht="25.5" x14ac:dyDescent="0.2">
      <c r="B1" s="10" t="s">
        <v>3</v>
      </c>
      <c r="C1" s="11"/>
      <c r="D1" s="16"/>
      <c r="E1" s="16"/>
    </row>
    <row r="2" spans="2:5" x14ac:dyDescent="0.2">
      <c r="B2" s="10" t="s">
        <v>4</v>
      </c>
      <c r="C2" s="11"/>
      <c r="D2" s="16"/>
      <c r="E2" s="16"/>
    </row>
    <row r="3" spans="2:5" x14ac:dyDescent="0.2">
      <c r="B3" s="12"/>
      <c r="C3" s="12"/>
      <c r="D3" s="17"/>
      <c r="E3" s="17"/>
    </row>
    <row r="4" spans="2:5" ht="38.25" x14ac:dyDescent="0.2">
      <c r="B4" s="13" t="s">
        <v>5</v>
      </c>
      <c r="C4" s="12"/>
      <c r="D4" s="17"/>
      <c r="E4" s="17"/>
    </row>
    <row r="5" spans="2:5" x14ac:dyDescent="0.2">
      <c r="B5" s="12"/>
      <c r="C5" s="12"/>
      <c r="D5" s="17"/>
      <c r="E5" s="17"/>
    </row>
    <row r="6" spans="2:5" ht="25.5" x14ac:dyDescent="0.2">
      <c r="B6" s="10" t="s">
        <v>6</v>
      </c>
      <c r="C6" s="11"/>
      <c r="D6" s="16"/>
      <c r="E6" s="18" t="s">
        <v>7</v>
      </c>
    </row>
    <row r="7" spans="2:5" ht="13.5" thickBot="1" x14ac:dyDescent="0.25">
      <c r="B7" s="12"/>
      <c r="C7" s="12"/>
      <c r="D7" s="17"/>
      <c r="E7" s="17"/>
    </row>
    <row r="8" spans="2:5" ht="39" thickBot="1" x14ac:dyDescent="0.25">
      <c r="B8" s="14" t="s">
        <v>8</v>
      </c>
      <c r="C8" s="15"/>
      <c r="D8" s="19"/>
      <c r="E8" s="20">
        <v>35</v>
      </c>
    </row>
    <row r="9" spans="2:5" x14ac:dyDescent="0.2">
      <c r="B9" s="12"/>
      <c r="C9" s="12"/>
      <c r="D9" s="17"/>
      <c r="E9" s="17"/>
    </row>
    <row r="10" spans="2:5" x14ac:dyDescent="0.2">
      <c r="B10" s="12"/>
      <c r="C10" s="12"/>
      <c r="D10" s="17"/>
      <c r="E10" s="17"/>
    </row>
  </sheetData>
  <phoneticPr fontId="2"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P69"/>
  <sheetViews>
    <sheetView view="pageBreakPreview" topLeftCell="B19" zoomScale="110" zoomScaleNormal="90" zoomScaleSheetLayoutView="110" workbookViewId="0">
      <selection activeCell="N40" sqref="N40:O40"/>
    </sheetView>
  </sheetViews>
  <sheetFormatPr baseColWidth="10" defaultRowHeight="12.75" x14ac:dyDescent="0.2"/>
  <cols>
    <col min="4" max="4" width="13.7109375" customWidth="1"/>
    <col min="5" max="5" width="19.85546875" customWidth="1"/>
    <col min="6" max="6" width="18.7109375" customWidth="1"/>
    <col min="7" max="7" width="13.5703125" customWidth="1"/>
    <col min="8" max="8" width="12.7109375" customWidth="1"/>
    <col min="9" max="9" width="17.42578125" customWidth="1"/>
    <col min="10" max="10" width="16" customWidth="1"/>
    <col min="11" max="11" width="12.42578125" customWidth="1"/>
    <col min="12" max="12" width="12.85546875" customWidth="1"/>
    <col min="13" max="13" width="3.28515625" customWidth="1"/>
    <col min="14" max="14" width="7.5703125" customWidth="1"/>
    <col min="15" max="15" width="8.5703125" customWidth="1"/>
  </cols>
  <sheetData>
    <row r="2" spans="2:15" ht="13.5" thickBot="1" x14ac:dyDescent="0.25"/>
    <row r="3" spans="2:15" ht="13.5" x14ac:dyDescent="0.25">
      <c r="B3" s="706" t="s">
        <v>91</v>
      </c>
      <c r="C3" s="707"/>
      <c r="D3" s="707"/>
      <c r="E3" s="707"/>
      <c r="F3" s="707"/>
      <c r="G3" s="707"/>
      <c r="H3" s="707"/>
      <c r="I3" s="707"/>
      <c r="J3" s="707"/>
      <c r="K3" s="707"/>
      <c r="L3" s="708"/>
    </row>
    <row r="4" spans="2:15" ht="13.5" x14ac:dyDescent="0.25">
      <c r="B4" s="709" t="s">
        <v>92</v>
      </c>
      <c r="C4" s="710"/>
      <c r="D4" s="710"/>
      <c r="E4" s="710"/>
      <c r="F4" s="710"/>
      <c r="G4" s="710"/>
      <c r="H4" s="710"/>
      <c r="I4" s="710"/>
      <c r="J4" s="710"/>
      <c r="K4" s="710"/>
      <c r="L4" s="711"/>
    </row>
    <row r="5" spans="2:15" ht="13.5" x14ac:dyDescent="0.25">
      <c r="B5" s="709" t="s">
        <v>155</v>
      </c>
      <c r="C5" s="710"/>
      <c r="D5" s="710"/>
      <c r="E5" s="710"/>
      <c r="F5" s="710"/>
      <c r="G5" s="710"/>
      <c r="H5" s="710"/>
      <c r="I5" s="710"/>
      <c r="J5" s="710"/>
      <c r="K5" s="710"/>
      <c r="L5" s="711"/>
    </row>
    <row r="6" spans="2:15" ht="13.5" x14ac:dyDescent="0.25">
      <c r="B6" s="709" t="s">
        <v>410</v>
      </c>
      <c r="C6" s="710"/>
      <c r="D6" s="710"/>
      <c r="E6" s="710"/>
      <c r="F6" s="710"/>
      <c r="G6" s="710"/>
      <c r="H6" s="710"/>
      <c r="I6" s="710"/>
      <c r="J6" s="710"/>
      <c r="K6" s="710"/>
      <c r="L6" s="711"/>
    </row>
    <row r="7" spans="2:15" ht="14.25" thickBot="1" x14ac:dyDescent="0.3">
      <c r="B7" s="169"/>
      <c r="C7" s="170"/>
      <c r="D7" s="170"/>
      <c r="E7" s="170"/>
      <c r="F7" s="170"/>
      <c r="G7" s="170"/>
      <c r="H7" s="170"/>
      <c r="I7" s="170"/>
      <c r="J7" s="170"/>
      <c r="K7" s="170"/>
      <c r="L7" s="171"/>
    </row>
    <row r="8" spans="2:15" ht="27" x14ac:dyDescent="0.2">
      <c r="B8" s="172" t="s">
        <v>93</v>
      </c>
      <c r="C8" s="173" t="s">
        <v>94</v>
      </c>
      <c r="D8" s="173" t="s">
        <v>95</v>
      </c>
      <c r="E8" s="173" t="s">
        <v>402</v>
      </c>
      <c r="F8" s="173" t="s">
        <v>403</v>
      </c>
      <c r="G8" s="173" t="s">
        <v>96</v>
      </c>
      <c r="H8" s="173" t="s">
        <v>97</v>
      </c>
      <c r="I8" s="173" t="s">
        <v>404</v>
      </c>
      <c r="J8" s="173" t="s">
        <v>405</v>
      </c>
      <c r="K8" s="173" t="s">
        <v>96</v>
      </c>
      <c r="L8" s="174" t="s">
        <v>97</v>
      </c>
    </row>
    <row r="9" spans="2:15" ht="13.5" x14ac:dyDescent="0.25">
      <c r="B9" s="712" t="s">
        <v>98</v>
      </c>
      <c r="C9" s="175" t="s">
        <v>99</v>
      </c>
      <c r="D9" s="176">
        <v>0.4</v>
      </c>
      <c r="E9" s="175">
        <v>600</v>
      </c>
      <c r="F9" s="175">
        <v>600</v>
      </c>
      <c r="G9" s="177">
        <f>(F9/E9)*100</f>
        <v>100</v>
      </c>
      <c r="H9" s="175">
        <f>(G9*D9)</f>
        <v>40</v>
      </c>
      <c r="I9" s="175">
        <v>600</v>
      </c>
      <c r="J9" s="175">
        <v>251.9</v>
      </c>
      <c r="K9" s="177">
        <f>(+J9/I9)*100</f>
        <v>41.983333333333334</v>
      </c>
      <c r="L9" s="178">
        <f>(K9*D9)</f>
        <v>16.793333333333333</v>
      </c>
      <c r="N9">
        <v>100</v>
      </c>
      <c r="O9">
        <v>41.98</v>
      </c>
    </row>
    <row r="10" spans="2:15" ht="13.5" x14ac:dyDescent="0.25">
      <c r="B10" s="712"/>
      <c r="C10" s="175" t="s">
        <v>100</v>
      </c>
      <c r="D10" s="176">
        <v>0.2</v>
      </c>
      <c r="E10" s="175">
        <v>300</v>
      </c>
      <c r="F10" s="175">
        <v>300</v>
      </c>
      <c r="G10" s="177">
        <f>(F10/E10)*100</f>
        <v>100</v>
      </c>
      <c r="H10" s="175">
        <f>(G10*D10)</f>
        <v>20</v>
      </c>
      <c r="I10" s="175">
        <v>300</v>
      </c>
      <c r="J10" s="175">
        <v>64</v>
      </c>
      <c r="K10" s="177">
        <f>(+J10/I10)*100</f>
        <v>21.333333333333336</v>
      </c>
      <c r="L10" s="178">
        <f>(K10*D10)</f>
        <v>4.2666666666666675</v>
      </c>
      <c r="N10">
        <v>100</v>
      </c>
      <c r="O10">
        <v>21.33</v>
      </c>
    </row>
    <row r="11" spans="2:15" ht="13.5" x14ac:dyDescent="0.25">
      <c r="B11" s="712"/>
      <c r="C11" s="175" t="s">
        <v>101</v>
      </c>
      <c r="D11" s="176">
        <v>0.2</v>
      </c>
      <c r="E11" s="175">
        <v>300</v>
      </c>
      <c r="F11" s="175">
        <v>200</v>
      </c>
      <c r="G11" s="177">
        <f>(F11/E11)*100</f>
        <v>66.666666666666657</v>
      </c>
      <c r="H11" s="175">
        <f>(G11*D11)</f>
        <v>13.333333333333332</v>
      </c>
      <c r="I11" s="179">
        <v>400</v>
      </c>
      <c r="J11" s="175">
        <v>75</v>
      </c>
      <c r="K11" s="177">
        <f>(+J11/I11)*100</f>
        <v>18.75</v>
      </c>
      <c r="L11" s="178">
        <f>(K11*D11)</f>
        <v>3.75</v>
      </c>
      <c r="N11">
        <v>66.67</v>
      </c>
      <c r="O11">
        <v>18.75</v>
      </c>
    </row>
    <row r="12" spans="2:15" ht="13.5" x14ac:dyDescent="0.25">
      <c r="B12" s="712"/>
      <c r="C12" s="175" t="s">
        <v>102</v>
      </c>
      <c r="D12" s="176">
        <v>0.2</v>
      </c>
      <c r="E12" s="175">
        <v>300</v>
      </c>
      <c r="F12" s="175">
        <v>300</v>
      </c>
      <c r="G12" s="177">
        <f>(F12/E12)*100</f>
        <v>100</v>
      </c>
      <c r="H12" s="175">
        <f>(G12*D12)</f>
        <v>20</v>
      </c>
      <c r="I12" s="175">
        <v>500</v>
      </c>
      <c r="J12" s="175">
        <v>70</v>
      </c>
      <c r="K12" s="177">
        <f>(+J12/I12)*100</f>
        <v>14.000000000000002</v>
      </c>
      <c r="L12" s="178">
        <f>(K12*D12)</f>
        <v>2.8000000000000007</v>
      </c>
      <c r="N12">
        <v>100</v>
      </c>
      <c r="O12">
        <v>14</v>
      </c>
    </row>
    <row r="13" spans="2:15" ht="13.5" x14ac:dyDescent="0.25">
      <c r="B13" s="712"/>
      <c r="C13" s="179" t="s">
        <v>103</v>
      </c>
      <c r="D13" s="180">
        <f>SUM(D9:D12)</f>
        <v>1</v>
      </c>
      <c r="E13" s="181">
        <f>SUM(E9:E12)</f>
        <v>1500</v>
      </c>
      <c r="F13" s="181">
        <f>SUM(F9:F12)</f>
        <v>1400</v>
      </c>
      <c r="G13" s="481">
        <f>(F13/E13)*100</f>
        <v>93.333333333333329</v>
      </c>
      <c r="H13" s="181">
        <f>SUM(H9:H12)</f>
        <v>93.333333333333329</v>
      </c>
      <c r="I13" s="181">
        <f>SUM(I9:I12)</f>
        <v>1800</v>
      </c>
      <c r="J13" s="181">
        <f>SUM(J9:J12)</f>
        <v>460.9</v>
      </c>
      <c r="K13" s="481">
        <f>(+J13/I13)*100</f>
        <v>25.605555555555554</v>
      </c>
      <c r="L13" s="182">
        <f>SUM(L9:L12)</f>
        <v>27.610000000000003</v>
      </c>
      <c r="M13" s="7" t="s">
        <v>409</v>
      </c>
      <c r="N13" s="492">
        <v>93.33</v>
      </c>
      <c r="O13" s="486">
        <v>25.6</v>
      </c>
    </row>
    <row r="14" spans="2:15" ht="27" x14ac:dyDescent="0.2">
      <c r="B14" s="183" t="s">
        <v>93</v>
      </c>
      <c r="C14" s="184" t="s">
        <v>94</v>
      </c>
      <c r="D14" s="185" t="s">
        <v>95</v>
      </c>
      <c r="E14" s="185" t="s">
        <v>406</v>
      </c>
      <c r="F14" s="185" t="s">
        <v>403</v>
      </c>
      <c r="G14" s="185" t="s">
        <v>104</v>
      </c>
      <c r="H14" s="185" t="s">
        <v>105</v>
      </c>
      <c r="I14" s="185" t="s">
        <v>407</v>
      </c>
      <c r="J14" s="185" t="s">
        <v>408</v>
      </c>
      <c r="K14" s="185" t="s">
        <v>104</v>
      </c>
      <c r="L14" s="186" t="s">
        <v>105</v>
      </c>
    </row>
    <row r="15" spans="2:15" ht="12.75" customHeight="1" x14ac:dyDescent="0.25">
      <c r="B15" s="713" t="s">
        <v>98</v>
      </c>
      <c r="C15" s="187" t="s">
        <v>99</v>
      </c>
      <c r="D15" s="188">
        <v>0.4</v>
      </c>
      <c r="E15" s="189">
        <v>29212784181.939999</v>
      </c>
      <c r="F15" s="189">
        <v>29212481145.150002</v>
      </c>
      <c r="G15" s="190">
        <f>(+F15/E15)*100</f>
        <v>99.998962656937763</v>
      </c>
      <c r="H15" s="187">
        <f>(G15*D15)</f>
        <v>39.999585062775111</v>
      </c>
      <c r="I15" s="191">
        <v>98024311093.460007</v>
      </c>
      <c r="J15" s="189">
        <v>29212481145.150002</v>
      </c>
      <c r="K15" s="187">
        <f>+(J15/I15)*100</f>
        <v>29.801261359845459</v>
      </c>
      <c r="L15" s="192">
        <f>(K15*D15)</f>
        <v>11.920504543938184</v>
      </c>
      <c r="N15">
        <v>100</v>
      </c>
      <c r="O15">
        <v>29.8</v>
      </c>
    </row>
    <row r="16" spans="2:15" ht="12.75" customHeight="1" x14ac:dyDescent="0.25">
      <c r="B16" s="713"/>
      <c r="C16" s="187" t="s">
        <v>100</v>
      </c>
      <c r="D16" s="188">
        <v>0.2</v>
      </c>
      <c r="E16" s="189">
        <v>1878000000</v>
      </c>
      <c r="F16" s="189">
        <v>1876216931.8800001</v>
      </c>
      <c r="G16" s="190">
        <f>(+F16/E16)*100</f>
        <v>99.905054945686913</v>
      </c>
      <c r="H16" s="190">
        <f>(G16*D16)</f>
        <v>19.981010989137385</v>
      </c>
      <c r="I16" s="191">
        <v>7595225474.6999998</v>
      </c>
      <c r="J16" s="189">
        <v>1876216931.8800001</v>
      </c>
      <c r="K16" s="190">
        <f>+(J16/I16)*100</f>
        <v>24.702583723547825</v>
      </c>
      <c r="L16" s="193">
        <f>(K16*D16)</f>
        <v>4.9405167447095657</v>
      </c>
      <c r="N16">
        <v>99.91</v>
      </c>
      <c r="O16">
        <v>24.7</v>
      </c>
    </row>
    <row r="17" spans="2:16" ht="12.75" customHeight="1" x14ac:dyDescent="0.25">
      <c r="B17" s="713"/>
      <c r="C17" s="187" t="s">
        <v>101</v>
      </c>
      <c r="D17" s="188">
        <v>0.2</v>
      </c>
      <c r="E17" s="189">
        <v>129455921.20999999</v>
      </c>
      <c r="F17" s="189">
        <v>129455559.2</v>
      </c>
      <c r="G17" s="190">
        <f>(+F17/E17)*100</f>
        <v>99.999720360415651</v>
      </c>
      <c r="H17" s="190">
        <f>(G17*D17)</f>
        <v>19.999944072083132</v>
      </c>
      <c r="I17" s="191">
        <v>1600000000</v>
      </c>
      <c r="J17" s="483">
        <f>+F17</f>
        <v>129455559.2</v>
      </c>
      <c r="K17" s="190">
        <f>+(J17/I17)*100</f>
        <v>8.0909724500000006</v>
      </c>
      <c r="L17" s="193">
        <f>(K17*D17)</f>
        <v>1.6181944900000003</v>
      </c>
      <c r="N17">
        <v>100</v>
      </c>
      <c r="O17">
        <v>8.09</v>
      </c>
    </row>
    <row r="18" spans="2:16" ht="13.5" x14ac:dyDescent="0.25">
      <c r="B18" s="713"/>
      <c r="C18" s="187" t="s">
        <v>102</v>
      </c>
      <c r="D18" s="188">
        <v>0.2</v>
      </c>
      <c r="E18" s="189">
        <v>313893735.68000001</v>
      </c>
      <c r="F18" s="189">
        <v>313892447.51999998</v>
      </c>
      <c r="G18" s="190">
        <f>(+F18/E18)*100</f>
        <v>99.999589619080083</v>
      </c>
      <c r="H18" s="187">
        <f>(G18*D18)</f>
        <v>19.999917923816017</v>
      </c>
      <c r="I18" s="191">
        <v>1700000000</v>
      </c>
      <c r="J18" s="194">
        <f>+F18</f>
        <v>313892447.51999998</v>
      </c>
      <c r="K18" s="187">
        <f>+(J18/I18)*100</f>
        <v>18.464261618823528</v>
      </c>
      <c r="L18" s="192">
        <f>(K18*D18)</f>
        <v>3.692852323764706</v>
      </c>
      <c r="N18">
        <v>100</v>
      </c>
      <c r="O18">
        <v>18.46</v>
      </c>
    </row>
    <row r="19" spans="2:16" ht="14.25" thickBot="1" x14ac:dyDescent="0.3">
      <c r="B19" s="714"/>
      <c r="C19" s="195" t="s">
        <v>103</v>
      </c>
      <c r="D19" s="196">
        <f>SUM(D15:D18)</f>
        <v>1</v>
      </c>
      <c r="E19" s="197">
        <f>SUM(E15:E18)</f>
        <v>31534133838.829998</v>
      </c>
      <c r="F19" s="197">
        <f>SUM(F15:F18)</f>
        <v>31532046083.750004</v>
      </c>
      <c r="G19" s="484">
        <f>(+F19/E19)*100</f>
        <v>99.993379380291003</v>
      </c>
      <c r="H19" s="198">
        <f>SUM(H15:H18)</f>
        <v>99.980458047811652</v>
      </c>
      <c r="I19" s="197">
        <f>SUM(I15:I18)</f>
        <v>108919536568.16</v>
      </c>
      <c r="J19" s="197">
        <f>SUM(J15:J18)</f>
        <v>31532046083.750004</v>
      </c>
      <c r="K19" s="484">
        <f>(+J19/I19)*100</f>
        <v>28.94985332958866</v>
      </c>
      <c r="L19" s="199">
        <f>SUM(L15:L18)</f>
        <v>22.172068102412453</v>
      </c>
      <c r="M19" s="7" t="s">
        <v>409</v>
      </c>
      <c r="N19" s="492">
        <v>99.99</v>
      </c>
      <c r="O19" s="486">
        <v>28.94</v>
      </c>
    </row>
    <row r="20" spans="2:16" ht="14.25" thickBot="1" x14ac:dyDescent="0.3">
      <c r="B20" s="200"/>
      <c r="C20" s="201"/>
      <c r="D20" s="202"/>
      <c r="E20" s="201"/>
      <c r="F20" s="201"/>
      <c r="G20" s="201"/>
      <c r="H20" s="201"/>
      <c r="I20" s="201"/>
      <c r="J20" s="201"/>
      <c r="K20" s="201"/>
      <c r="L20" s="203"/>
      <c r="N20" s="485"/>
      <c r="O20" s="485"/>
    </row>
    <row r="21" spans="2:16" ht="27" x14ac:dyDescent="0.2">
      <c r="B21" s="172" t="s">
        <v>93</v>
      </c>
      <c r="C21" s="173" t="s">
        <v>94</v>
      </c>
      <c r="D21" s="173" t="s">
        <v>95</v>
      </c>
      <c r="E21" s="173" t="s">
        <v>402</v>
      </c>
      <c r="F21" s="173" t="s">
        <v>403</v>
      </c>
      <c r="G21" s="173" t="s">
        <v>96</v>
      </c>
      <c r="H21" s="173" t="s">
        <v>97</v>
      </c>
      <c r="I21" s="173" t="s">
        <v>404</v>
      </c>
      <c r="J21" s="173" t="s">
        <v>405</v>
      </c>
      <c r="K21" s="173" t="s">
        <v>96</v>
      </c>
      <c r="L21" s="174" t="s">
        <v>97</v>
      </c>
    </row>
    <row r="22" spans="2:16" ht="13.5" x14ac:dyDescent="0.25">
      <c r="B22" s="712" t="s">
        <v>106</v>
      </c>
      <c r="C22" s="175" t="s">
        <v>99</v>
      </c>
      <c r="D22" s="176">
        <v>0.6</v>
      </c>
      <c r="E22" s="175">
        <v>600</v>
      </c>
      <c r="F22" s="175">
        <v>600</v>
      </c>
      <c r="G22" s="177">
        <f>(+F22/E22)*100</f>
        <v>100</v>
      </c>
      <c r="H22" s="175">
        <f>(G22*D22)</f>
        <v>60</v>
      </c>
      <c r="I22" s="175">
        <v>1300</v>
      </c>
      <c r="J22" s="175">
        <v>326.2</v>
      </c>
      <c r="K22" s="177">
        <f>(+J22/I22)*100</f>
        <v>25.092307692307692</v>
      </c>
      <c r="L22" s="178">
        <f>(K22*D22)</f>
        <v>15.055384615384614</v>
      </c>
      <c r="N22">
        <v>100</v>
      </c>
      <c r="O22" s="490">
        <v>25.09</v>
      </c>
    </row>
    <row r="23" spans="2:16" ht="13.5" x14ac:dyDescent="0.25">
      <c r="B23" s="712"/>
      <c r="C23" s="175" t="s">
        <v>100</v>
      </c>
      <c r="D23" s="176">
        <v>0.4</v>
      </c>
      <c r="E23" s="175">
        <v>800</v>
      </c>
      <c r="F23" s="175">
        <v>800</v>
      </c>
      <c r="G23" s="177">
        <f>(+F23/E23)*100</f>
        <v>100</v>
      </c>
      <c r="H23" s="177">
        <f>(G23*D23)</f>
        <v>40</v>
      </c>
      <c r="I23" s="175">
        <v>1000</v>
      </c>
      <c r="J23" s="175">
        <v>350</v>
      </c>
      <c r="K23" s="177">
        <f>(+J23/I23)*100</f>
        <v>35</v>
      </c>
      <c r="L23" s="204">
        <f>(K23*D23)</f>
        <v>14</v>
      </c>
      <c r="N23">
        <v>100</v>
      </c>
      <c r="O23">
        <v>35</v>
      </c>
    </row>
    <row r="24" spans="2:16" ht="13.5" x14ac:dyDescent="0.25">
      <c r="B24" s="712"/>
      <c r="C24" s="179" t="s">
        <v>103</v>
      </c>
      <c r="D24" s="180">
        <f>SUM(D22:D23)</f>
        <v>1</v>
      </c>
      <c r="E24" s="179">
        <f>SUM(E22:E23)</f>
        <v>1400</v>
      </c>
      <c r="F24" s="179">
        <f>SUM(F22:F23)</f>
        <v>1400</v>
      </c>
      <c r="G24" s="481">
        <f>(F24/E24)*100</f>
        <v>100</v>
      </c>
      <c r="H24" s="179">
        <f>SUM(H22:H23)</f>
        <v>100</v>
      </c>
      <c r="I24" s="179">
        <f>SUM(I22:I23)</f>
        <v>2300</v>
      </c>
      <c r="J24" s="179">
        <f>SUM(J22:J23)</f>
        <v>676.2</v>
      </c>
      <c r="K24" s="481">
        <f>(+J24/I24)*100</f>
        <v>29.400000000000006</v>
      </c>
      <c r="L24" s="205">
        <f>SUM(L22:L23)</f>
        <v>29.055384615384614</v>
      </c>
      <c r="N24" s="492">
        <v>100</v>
      </c>
      <c r="O24" s="486">
        <v>29.4</v>
      </c>
    </row>
    <row r="25" spans="2:16" ht="27" x14ac:dyDescent="0.2">
      <c r="B25" s="183" t="s">
        <v>93</v>
      </c>
      <c r="C25" s="184" t="s">
        <v>94</v>
      </c>
      <c r="D25" s="185" t="s">
        <v>95</v>
      </c>
      <c r="E25" s="185" t="s">
        <v>406</v>
      </c>
      <c r="F25" s="185" t="s">
        <v>403</v>
      </c>
      <c r="G25" s="185" t="s">
        <v>104</v>
      </c>
      <c r="H25" s="185" t="s">
        <v>105</v>
      </c>
      <c r="I25" s="185" t="s">
        <v>407</v>
      </c>
      <c r="J25" s="185" t="s">
        <v>408</v>
      </c>
      <c r="K25" s="185" t="s">
        <v>104</v>
      </c>
      <c r="L25" s="186" t="s">
        <v>105</v>
      </c>
    </row>
    <row r="26" spans="2:16" ht="13.5" x14ac:dyDescent="0.25">
      <c r="B26" s="712" t="s">
        <v>106</v>
      </c>
      <c r="C26" s="188" t="s">
        <v>99</v>
      </c>
      <c r="D26" s="188">
        <v>0.6</v>
      </c>
      <c r="E26" s="189">
        <v>1967952551.98</v>
      </c>
      <c r="F26" s="189">
        <v>1967584199.01</v>
      </c>
      <c r="G26" s="190">
        <f>+(F26/E26)*100</f>
        <v>99.981282426264315</v>
      </c>
      <c r="H26" s="187">
        <f>(G26*D26)</f>
        <v>59.988769455758586</v>
      </c>
      <c r="I26" s="189">
        <v>8400000000</v>
      </c>
      <c r="J26" s="189">
        <f>+F26</f>
        <v>1967584199.01</v>
      </c>
      <c r="K26" s="190">
        <f>(+J26/I26)*100</f>
        <v>23.423621416785714</v>
      </c>
      <c r="L26" s="192">
        <f>(K26*D26)</f>
        <v>14.054172850071428</v>
      </c>
      <c r="N26">
        <v>99.98</v>
      </c>
      <c r="O26">
        <v>23.42</v>
      </c>
    </row>
    <row r="27" spans="2:16" ht="13.5" x14ac:dyDescent="0.25">
      <c r="B27" s="712"/>
      <c r="C27" s="188" t="s">
        <v>100</v>
      </c>
      <c r="D27" s="188">
        <v>0.4</v>
      </c>
      <c r="E27" s="189">
        <v>873335882.78999996</v>
      </c>
      <c r="F27" s="189">
        <v>873332893.89999998</v>
      </c>
      <c r="G27" s="190">
        <f>(+F27/E27)*100</f>
        <v>99.999657761686095</v>
      </c>
      <c r="H27" s="190">
        <f>(G27*D27)</f>
        <v>39.999863104674439</v>
      </c>
      <c r="I27" s="189">
        <v>4600000000</v>
      </c>
      <c r="J27" s="189">
        <f>+F27</f>
        <v>873332893.89999998</v>
      </c>
      <c r="K27" s="190">
        <f>(+J27/I27)*100</f>
        <v>18.985497693478258</v>
      </c>
      <c r="L27" s="193">
        <f>(K27*D27)</f>
        <v>7.5941990773913037</v>
      </c>
      <c r="N27">
        <v>100</v>
      </c>
      <c r="O27">
        <v>18.989999999999998</v>
      </c>
    </row>
    <row r="28" spans="2:16" ht="14.25" thickBot="1" x14ac:dyDescent="0.3">
      <c r="B28" s="717"/>
      <c r="C28" s="195" t="s">
        <v>103</v>
      </c>
      <c r="D28" s="206">
        <f>SUM(D26:D27)</f>
        <v>1</v>
      </c>
      <c r="E28" s="207">
        <f>SUM(E26:E27)</f>
        <v>2841288434.77</v>
      </c>
      <c r="F28" s="207">
        <f>SUM(F26:F27)</f>
        <v>2840917092.9099998</v>
      </c>
      <c r="G28" s="493">
        <f>(+F28/E28)*100</f>
        <v>99.986930511684207</v>
      </c>
      <c r="H28" s="208">
        <f>SUM(H26:H27)</f>
        <v>99.988632560433018</v>
      </c>
      <c r="I28" s="207">
        <f>SUM(I26:I27)</f>
        <v>13000000000</v>
      </c>
      <c r="J28" s="207">
        <f>SUM(J26:J27)</f>
        <v>2840917092.9099998</v>
      </c>
      <c r="K28" s="493">
        <f>(+J28/I28)*100</f>
        <v>21.853208407</v>
      </c>
      <c r="L28" s="209">
        <f>SUM(L26:L27)</f>
        <v>21.648371927462733</v>
      </c>
      <c r="N28" s="492">
        <v>99.99</v>
      </c>
      <c r="O28" s="486">
        <v>21.85</v>
      </c>
      <c r="P28" s="486"/>
    </row>
    <row r="29" spans="2:16" ht="14.25" thickBot="1" x14ac:dyDescent="0.3">
      <c r="B29" s="200"/>
      <c r="C29" s="201"/>
      <c r="D29" s="201"/>
      <c r="E29" s="201"/>
      <c r="F29" s="201"/>
      <c r="G29" s="201"/>
      <c r="H29" s="201"/>
      <c r="I29" s="201"/>
      <c r="J29" s="201"/>
      <c r="K29" s="201"/>
      <c r="L29" s="203"/>
    </row>
    <row r="30" spans="2:16" ht="27" x14ac:dyDescent="0.2">
      <c r="B30" s="172" t="s">
        <v>93</v>
      </c>
      <c r="C30" s="173" t="s">
        <v>94</v>
      </c>
      <c r="D30" s="173" t="s">
        <v>95</v>
      </c>
      <c r="E30" s="173" t="s">
        <v>402</v>
      </c>
      <c r="F30" s="173" t="s">
        <v>403</v>
      </c>
      <c r="G30" s="173" t="s">
        <v>96</v>
      </c>
      <c r="H30" s="173" t="s">
        <v>97</v>
      </c>
      <c r="I30" s="173" t="s">
        <v>404</v>
      </c>
      <c r="J30" s="173" t="s">
        <v>405</v>
      </c>
      <c r="K30" s="173" t="s">
        <v>96</v>
      </c>
      <c r="L30" s="174" t="s">
        <v>97</v>
      </c>
    </row>
    <row r="31" spans="2:16" ht="13.5" x14ac:dyDescent="0.25">
      <c r="B31" s="718" t="s">
        <v>107</v>
      </c>
      <c r="C31" s="175" t="s">
        <v>99</v>
      </c>
      <c r="D31" s="176">
        <v>0.5</v>
      </c>
      <c r="E31" s="175">
        <v>600</v>
      </c>
      <c r="F31" s="175">
        <v>600</v>
      </c>
      <c r="G31" s="177">
        <f>(+F31/E31)*100</f>
        <v>100</v>
      </c>
      <c r="H31" s="175">
        <f>(G31*D31)</f>
        <v>50</v>
      </c>
      <c r="I31" s="175">
        <v>700</v>
      </c>
      <c r="J31" s="175">
        <v>298.81</v>
      </c>
      <c r="K31" s="177">
        <f>(+J31/I31)*100</f>
        <v>42.687142857142859</v>
      </c>
      <c r="L31" s="178">
        <f>(K31*D31)</f>
        <v>21.34357142857143</v>
      </c>
      <c r="N31">
        <v>100</v>
      </c>
      <c r="O31">
        <v>42.69</v>
      </c>
    </row>
    <row r="32" spans="2:16" ht="13.5" x14ac:dyDescent="0.25">
      <c r="B32" s="718"/>
      <c r="C32" s="175" t="s">
        <v>100</v>
      </c>
      <c r="D32" s="176">
        <v>0.5</v>
      </c>
      <c r="E32" s="175">
        <v>900</v>
      </c>
      <c r="F32" s="175">
        <v>650</v>
      </c>
      <c r="G32" s="177">
        <f>(+F32/E32)*100</f>
        <v>72.222222222222214</v>
      </c>
      <c r="H32" s="177">
        <f>(G32*D32)</f>
        <v>36.111111111111107</v>
      </c>
      <c r="I32" s="175">
        <v>1300</v>
      </c>
      <c r="J32" s="175">
        <v>425</v>
      </c>
      <c r="K32" s="177">
        <f>(+J32/I32)*100</f>
        <v>32.692307692307693</v>
      </c>
      <c r="L32" s="204">
        <f>(K32*D32)</f>
        <v>16.346153846153847</v>
      </c>
      <c r="N32">
        <v>72.22</v>
      </c>
      <c r="O32">
        <v>32.69</v>
      </c>
    </row>
    <row r="33" spans="2:16" ht="13.5" x14ac:dyDescent="0.25">
      <c r="B33" s="718"/>
      <c r="C33" s="181" t="s">
        <v>103</v>
      </c>
      <c r="D33" s="210">
        <f>SUM(D31:D32)</f>
        <v>1</v>
      </c>
      <c r="E33" s="181">
        <f>SUM(E31:E32)</f>
        <v>1500</v>
      </c>
      <c r="F33" s="181">
        <f>SUM(F31:F32)</f>
        <v>1250</v>
      </c>
      <c r="G33" s="481">
        <f>(+F33/E33)*100</f>
        <v>83.333333333333343</v>
      </c>
      <c r="H33" s="181">
        <f>SUM(H31:H32)</f>
        <v>86.111111111111114</v>
      </c>
      <c r="I33" s="181">
        <f>SUM(I31:I32)</f>
        <v>2000</v>
      </c>
      <c r="J33" s="181">
        <f>SUM(J31:J32)</f>
        <v>723.81</v>
      </c>
      <c r="K33" s="481">
        <f>(+J33/I33)*100</f>
        <v>36.1905</v>
      </c>
      <c r="L33" s="182">
        <f>SUM(L31:L32)</f>
        <v>37.689725274725276</v>
      </c>
      <c r="N33" s="492">
        <v>83.33</v>
      </c>
      <c r="O33" s="486">
        <v>36.19</v>
      </c>
    </row>
    <row r="34" spans="2:16" ht="27" x14ac:dyDescent="0.2">
      <c r="B34" s="183" t="s">
        <v>93</v>
      </c>
      <c r="C34" s="184" t="s">
        <v>94</v>
      </c>
      <c r="D34" s="185" t="s">
        <v>95</v>
      </c>
      <c r="E34" s="185" t="s">
        <v>406</v>
      </c>
      <c r="F34" s="185" t="s">
        <v>403</v>
      </c>
      <c r="G34" s="185" t="s">
        <v>104</v>
      </c>
      <c r="H34" s="185" t="s">
        <v>105</v>
      </c>
      <c r="I34" s="185" t="s">
        <v>407</v>
      </c>
      <c r="J34" s="185" t="s">
        <v>408</v>
      </c>
      <c r="K34" s="185" t="s">
        <v>104</v>
      </c>
      <c r="L34" s="186" t="s">
        <v>105</v>
      </c>
    </row>
    <row r="35" spans="2:16" ht="13.5" x14ac:dyDescent="0.25">
      <c r="B35" s="712" t="s">
        <v>107</v>
      </c>
      <c r="C35" s="187" t="s">
        <v>99</v>
      </c>
      <c r="D35" s="188">
        <v>0.5</v>
      </c>
      <c r="E35" s="189">
        <v>499074059.86000001</v>
      </c>
      <c r="F35" s="189">
        <v>499072121.13</v>
      </c>
      <c r="G35" s="190">
        <f>(+F35/E35)*100</f>
        <v>99.999611534608604</v>
      </c>
      <c r="H35" s="187">
        <f>(G35*D35)</f>
        <v>49.999805767304302</v>
      </c>
      <c r="I35" s="211">
        <v>2250000000</v>
      </c>
      <c r="J35" s="211">
        <f>+F35</f>
        <v>499072121.13</v>
      </c>
      <c r="K35" s="190">
        <f>(+J35/I35)*100</f>
        <v>22.180983161333334</v>
      </c>
      <c r="L35" s="192">
        <f>(K35*D35)</f>
        <v>11.090491580666667</v>
      </c>
      <c r="N35">
        <v>100</v>
      </c>
      <c r="O35">
        <v>22.18</v>
      </c>
    </row>
    <row r="36" spans="2:16" ht="13.5" x14ac:dyDescent="0.25">
      <c r="B36" s="712"/>
      <c r="C36" s="187" t="s">
        <v>100</v>
      </c>
      <c r="D36" s="188">
        <v>0.5</v>
      </c>
      <c r="E36" s="189">
        <v>494452950.11000001</v>
      </c>
      <c r="F36" s="189">
        <v>494032059.22000003</v>
      </c>
      <c r="G36" s="190">
        <f>(+F37/E37)*100</f>
        <v>99.957441557626822</v>
      </c>
      <c r="H36" s="187">
        <f>(G36*D36)</f>
        <v>49.978720778813411</v>
      </c>
      <c r="I36" s="211">
        <v>2300000000</v>
      </c>
      <c r="J36" s="211">
        <f>+F36</f>
        <v>494032059.22000003</v>
      </c>
      <c r="K36" s="190">
        <f>(+J36/I36)*100</f>
        <v>21.479654748695655</v>
      </c>
      <c r="L36" s="192">
        <f>(K36*D36)</f>
        <v>10.739827374347827</v>
      </c>
      <c r="N36">
        <v>99.96</v>
      </c>
      <c r="O36">
        <v>21.48</v>
      </c>
    </row>
    <row r="37" spans="2:16" ht="14.25" thickBot="1" x14ac:dyDescent="0.3">
      <c r="B37" s="717"/>
      <c r="C37" s="198" t="s">
        <v>103</v>
      </c>
      <c r="D37" s="206">
        <f>SUM(D35:D36)</f>
        <v>1</v>
      </c>
      <c r="E37" s="212">
        <f>SUM(E35:E36)</f>
        <v>993527009.97000003</v>
      </c>
      <c r="F37" s="212">
        <f>SUM(F35:F36)</f>
        <v>993104180.35000002</v>
      </c>
      <c r="G37" s="494">
        <f>(+F37/E37)*100</f>
        <v>99.957441557626822</v>
      </c>
      <c r="H37" s="198">
        <f>SUM(H35:H35)</f>
        <v>49.999805767304302</v>
      </c>
      <c r="I37" s="213">
        <f>SUM(I35:I35)</f>
        <v>2250000000</v>
      </c>
      <c r="J37" s="213">
        <f>SUM(J35:J35)</f>
        <v>499072121.13</v>
      </c>
      <c r="K37" s="494">
        <f>(+J37/I37)*100</f>
        <v>22.180983161333334</v>
      </c>
      <c r="L37" s="199">
        <f>SUM(L35:L36)</f>
        <v>21.830318955014494</v>
      </c>
      <c r="N37" s="105">
        <v>99.96</v>
      </c>
      <c r="O37" s="105">
        <v>22.18</v>
      </c>
      <c r="P37" s="105"/>
    </row>
    <row r="38" spans="2:16" ht="14.25" thickBot="1" x14ac:dyDescent="0.3">
      <c r="B38" s="200"/>
      <c r="C38" s="201"/>
      <c r="D38" s="201"/>
      <c r="E38" s="201"/>
      <c r="F38" s="201"/>
      <c r="G38" s="201"/>
      <c r="H38" s="201"/>
      <c r="I38" s="201"/>
      <c r="J38" s="201"/>
      <c r="K38" s="201"/>
      <c r="L38" s="203"/>
    </row>
    <row r="39" spans="2:16" ht="27" x14ac:dyDescent="0.2">
      <c r="B39" s="172" t="s">
        <v>93</v>
      </c>
      <c r="C39" s="173" t="s">
        <v>94</v>
      </c>
      <c r="D39" s="173" t="s">
        <v>95</v>
      </c>
      <c r="E39" s="173" t="s">
        <v>402</v>
      </c>
      <c r="F39" s="173" t="s">
        <v>403</v>
      </c>
      <c r="G39" s="173" t="s">
        <v>96</v>
      </c>
      <c r="H39" s="173" t="s">
        <v>97</v>
      </c>
      <c r="I39" s="173" t="s">
        <v>404</v>
      </c>
      <c r="J39" s="173" t="s">
        <v>405</v>
      </c>
      <c r="K39" s="173" t="s">
        <v>96</v>
      </c>
      <c r="L39" s="174" t="s">
        <v>97</v>
      </c>
    </row>
    <row r="40" spans="2:16" ht="13.5" x14ac:dyDescent="0.25">
      <c r="B40" s="712" t="s">
        <v>108</v>
      </c>
      <c r="C40" s="175" t="s">
        <v>99</v>
      </c>
      <c r="D40" s="176">
        <v>1</v>
      </c>
      <c r="E40" s="175">
        <v>900</v>
      </c>
      <c r="F40" s="175">
        <v>700</v>
      </c>
      <c r="G40" s="497">
        <f>(+F40/E40)*100</f>
        <v>77.777777777777786</v>
      </c>
      <c r="H40" s="175">
        <f>(G40*D40)</f>
        <v>77.777777777777786</v>
      </c>
      <c r="I40" s="175">
        <v>2000</v>
      </c>
      <c r="J40" s="175">
        <v>482.1</v>
      </c>
      <c r="K40" s="497">
        <f>(+J40/I40)*100</f>
        <v>24.105</v>
      </c>
      <c r="L40" s="178">
        <f>(K40*D40)</f>
        <v>24.105</v>
      </c>
      <c r="N40" s="105">
        <v>77.78</v>
      </c>
      <c r="O40" s="105">
        <v>24.11</v>
      </c>
    </row>
    <row r="41" spans="2:16" ht="13.5" x14ac:dyDescent="0.25">
      <c r="B41" s="712"/>
      <c r="C41" s="179" t="s">
        <v>103</v>
      </c>
      <c r="D41" s="180">
        <f>SUM(D40:D40)</f>
        <v>1</v>
      </c>
      <c r="E41" s="181">
        <f>SUM(E40:E40)</f>
        <v>900</v>
      </c>
      <c r="F41" s="181">
        <f>SUM(F40:F40)</f>
        <v>700</v>
      </c>
      <c r="G41" s="181">
        <f>(+F41/E41)*100</f>
        <v>77.777777777777786</v>
      </c>
      <c r="H41" s="181">
        <f>SUM(H40:H40)</f>
        <v>77.777777777777786</v>
      </c>
      <c r="I41" s="181">
        <f>SUM(I40:I40)</f>
        <v>2000</v>
      </c>
      <c r="J41" s="181">
        <f>SUM(J40:J40)</f>
        <v>482.1</v>
      </c>
      <c r="K41" s="181">
        <f>(+J41/I41)*100</f>
        <v>24.105</v>
      </c>
      <c r="L41" s="182">
        <f>SUM(L40:L40)</f>
        <v>24.105</v>
      </c>
    </row>
    <row r="42" spans="2:16" ht="27" x14ac:dyDescent="0.2">
      <c r="B42" s="183" t="s">
        <v>93</v>
      </c>
      <c r="C42" s="184" t="s">
        <v>94</v>
      </c>
      <c r="D42" s="185" t="s">
        <v>95</v>
      </c>
      <c r="E42" s="185" t="s">
        <v>406</v>
      </c>
      <c r="F42" s="185" t="s">
        <v>403</v>
      </c>
      <c r="G42" s="185" t="s">
        <v>104</v>
      </c>
      <c r="H42" s="185" t="s">
        <v>105</v>
      </c>
      <c r="I42" s="185" t="s">
        <v>407</v>
      </c>
      <c r="J42" s="185" t="s">
        <v>408</v>
      </c>
      <c r="K42" s="185" t="s">
        <v>104</v>
      </c>
      <c r="L42" s="186" t="s">
        <v>105</v>
      </c>
    </row>
    <row r="43" spans="2:16" ht="13.5" x14ac:dyDescent="0.25">
      <c r="B43" s="713" t="s">
        <v>108</v>
      </c>
      <c r="C43" s="187" t="s">
        <v>99</v>
      </c>
      <c r="D43" s="188">
        <v>1</v>
      </c>
      <c r="E43" s="211">
        <v>892731684.00999999</v>
      </c>
      <c r="F43" s="211">
        <v>892365775.12</v>
      </c>
      <c r="G43" s="190">
        <f>(+F43/E43)*100</f>
        <v>99.959012444998436</v>
      </c>
      <c r="H43" s="187">
        <f>(G43*D43)</f>
        <v>99.959012444998436</v>
      </c>
      <c r="I43" s="211">
        <v>4600000000</v>
      </c>
      <c r="J43" s="211">
        <f>+F43</f>
        <v>892365775.12</v>
      </c>
      <c r="K43" s="190">
        <f>(+J43/I43)*100</f>
        <v>19.399255980869565</v>
      </c>
      <c r="L43" s="192">
        <f>(K43*D43)</f>
        <v>19.399255980869565</v>
      </c>
      <c r="N43" s="105">
        <v>99.96</v>
      </c>
      <c r="O43" s="105">
        <v>19.399999999999999</v>
      </c>
      <c r="P43" s="105"/>
    </row>
    <row r="44" spans="2:16" ht="14.25" thickBot="1" x14ac:dyDescent="0.3">
      <c r="B44" s="714"/>
      <c r="C44" s="195" t="s">
        <v>103</v>
      </c>
      <c r="D44" s="196">
        <f>SUM(D43:D43)</f>
        <v>1</v>
      </c>
      <c r="E44" s="212">
        <f>SUM(E43:E43)</f>
        <v>892731684.00999999</v>
      </c>
      <c r="F44" s="212">
        <f>SUM(F43:F43)</f>
        <v>892365775.12</v>
      </c>
      <c r="G44" s="494">
        <f>(+F44/E44)*100</f>
        <v>99.959012444998436</v>
      </c>
      <c r="H44" s="198">
        <f>SUM(H43:H43)</f>
        <v>99.959012444998436</v>
      </c>
      <c r="I44" s="212">
        <f>SUM(I43:I43)</f>
        <v>4600000000</v>
      </c>
      <c r="J44" s="212">
        <f>SUM(J43:J43)</f>
        <v>892365775.12</v>
      </c>
      <c r="K44" s="494">
        <f>(+J44/I44)*100</f>
        <v>19.399255980869565</v>
      </c>
      <c r="L44" s="199">
        <f>SUM(L43:L43)</f>
        <v>19.399255980869565</v>
      </c>
    </row>
    <row r="45" spans="2:16" ht="14.25" thickBot="1" x14ac:dyDescent="0.3">
      <c r="B45" s="200"/>
      <c r="C45" s="201"/>
      <c r="D45" s="201"/>
      <c r="E45" s="201"/>
      <c r="F45" s="201"/>
      <c r="G45" s="201"/>
      <c r="H45" s="201"/>
      <c r="I45" s="201"/>
      <c r="J45" s="201"/>
      <c r="K45" s="201"/>
      <c r="L45" s="203"/>
    </row>
    <row r="46" spans="2:16" ht="27" x14ac:dyDescent="0.2">
      <c r="B46" s="172" t="s">
        <v>93</v>
      </c>
      <c r="C46" s="173" t="s">
        <v>94</v>
      </c>
      <c r="D46" s="173" t="s">
        <v>95</v>
      </c>
      <c r="E46" s="173" t="s">
        <v>402</v>
      </c>
      <c r="F46" s="173" t="s">
        <v>403</v>
      </c>
      <c r="G46" s="173" t="s">
        <v>96</v>
      </c>
      <c r="H46" s="173" t="s">
        <v>97</v>
      </c>
      <c r="I46" s="173" t="s">
        <v>404</v>
      </c>
      <c r="J46" s="173" t="s">
        <v>405</v>
      </c>
      <c r="K46" s="173" t="s">
        <v>96</v>
      </c>
      <c r="L46" s="174" t="s">
        <v>97</v>
      </c>
    </row>
    <row r="47" spans="2:16" ht="13.5" x14ac:dyDescent="0.25">
      <c r="B47" s="712" t="s">
        <v>109</v>
      </c>
      <c r="C47" s="175" t="s">
        <v>99</v>
      </c>
      <c r="D47" s="176">
        <v>0.3</v>
      </c>
      <c r="E47" s="175">
        <v>500</v>
      </c>
      <c r="F47" s="175">
        <v>500</v>
      </c>
      <c r="G47" s="177">
        <f>(+F47/E47)*100</f>
        <v>100</v>
      </c>
      <c r="H47" s="175">
        <f>(G47*D47)</f>
        <v>30</v>
      </c>
      <c r="I47" s="175">
        <v>900</v>
      </c>
      <c r="J47" s="175">
        <v>150</v>
      </c>
      <c r="K47" s="177">
        <f>(+J47/I47)*100</f>
        <v>16.666666666666664</v>
      </c>
      <c r="L47" s="178">
        <f>(K47*D47)</f>
        <v>4.9999999999999991</v>
      </c>
      <c r="N47">
        <v>100</v>
      </c>
      <c r="O47">
        <v>16.670000000000002</v>
      </c>
    </row>
    <row r="48" spans="2:16" ht="13.5" x14ac:dyDescent="0.25">
      <c r="B48" s="712"/>
      <c r="C48" s="175" t="s">
        <v>100</v>
      </c>
      <c r="D48" s="176">
        <v>0.1</v>
      </c>
      <c r="E48" s="175">
        <v>100</v>
      </c>
      <c r="F48" s="175">
        <v>100</v>
      </c>
      <c r="G48" s="177">
        <f>(+F48/E48)*100</f>
        <v>100</v>
      </c>
      <c r="H48" s="175">
        <f>(G48*D48)</f>
        <v>10</v>
      </c>
      <c r="I48" s="175">
        <v>100</v>
      </c>
      <c r="J48" s="175">
        <v>25</v>
      </c>
      <c r="K48" s="177">
        <f>(+J48/I48)*100</f>
        <v>25</v>
      </c>
      <c r="L48" s="178">
        <f>(K48*D48)</f>
        <v>2.5</v>
      </c>
      <c r="N48">
        <v>100</v>
      </c>
      <c r="O48">
        <v>25</v>
      </c>
    </row>
    <row r="49" spans="2:15" ht="13.5" x14ac:dyDescent="0.25">
      <c r="B49" s="712"/>
      <c r="C49" s="175" t="s">
        <v>101</v>
      </c>
      <c r="D49" s="176">
        <v>0.6</v>
      </c>
      <c r="E49" s="175">
        <v>2300</v>
      </c>
      <c r="F49" s="175">
        <v>2300</v>
      </c>
      <c r="G49" s="177">
        <f>(+F49/E49)*100</f>
        <v>100</v>
      </c>
      <c r="H49" s="175">
        <f>(G49*D49)</f>
        <v>60</v>
      </c>
      <c r="I49" s="175">
        <v>2900</v>
      </c>
      <c r="J49" s="175">
        <v>691.7</v>
      </c>
      <c r="K49" s="177">
        <f>(+J49/I49)*100</f>
        <v>23.851724137931036</v>
      </c>
      <c r="L49" s="178">
        <f>(K49*D49)</f>
        <v>14.311034482758622</v>
      </c>
      <c r="N49">
        <v>100</v>
      </c>
      <c r="O49">
        <v>23.85</v>
      </c>
    </row>
    <row r="50" spans="2:15" ht="13.5" x14ac:dyDescent="0.25">
      <c r="B50" s="712"/>
      <c r="C50" s="179" t="s">
        <v>103</v>
      </c>
      <c r="D50" s="180">
        <f>SUM(D47:D49)</f>
        <v>1</v>
      </c>
      <c r="E50" s="181">
        <f>SUM(E47:E49)</f>
        <v>2900</v>
      </c>
      <c r="F50" s="181">
        <f>SUM(F47:F49)</f>
        <v>2900</v>
      </c>
      <c r="G50" s="481">
        <f>(+F50/E50)*100</f>
        <v>100</v>
      </c>
      <c r="H50" s="181">
        <f>SUM(H47:H49)</f>
        <v>100</v>
      </c>
      <c r="I50" s="181">
        <f>SUM(I47:I49)</f>
        <v>3900</v>
      </c>
      <c r="J50" s="181">
        <f>SUM(J47:J49)</f>
        <v>866.7</v>
      </c>
      <c r="K50" s="481">
        <f>(+J50/I50)*100</f>
        <v>22.223076923076924</v>
      </c>
      <c r="L50" s="182">
        <f>SUM(L47:L49)</f>
        <v>21.811034482758622</v>
      </c>
      <c r="N50" s="492">
        <v>100</v>
      </c>
      <c r="O50" s="492">
        <v>22.22</v>
      </c>
    </row>
    <row r="51" spans="2:15" ht="27" x14ac:dyDescent="0.2">
      <c r="B51" s="183" t="s">
        <v>93</v>
      </c>
      <c r="C51" s="184" t="s">
        <v>94</v>
      </c>
      <c r="D51" s="185" t="s">
        <v>95</v>
      </c>
      <c r="E51" s="185" t="s">
        <v>406</v>
      </c>
      <c r="F51" s="185" t="s">
        <v>403</v>
      </c>
      <c r="G51" s="185" t="s">
        <v>104</v>
      </c>
      <c r="H51" s="185" t="s">
        <v>105</v>
      </c>
      <c r="I51" s="185" t="s">
        <v>407</v>
      </c>
      <c r="J51" s="185" t="s">
        <v>408</v>
      </c>
      <c r="K51" s="185" t="s">
        <v>104</v>
      </c>
      <c r="L51" s="186" t="s">
        <v>105</v>
      </c>
    </row>
    <row r="52" spans="2:15" ht="13.5" x14ac:dyDescent="0.25">
      <c r="B52" s="715" t="s">
        <v>109</v>
      </c>
      <c r="C52" s="187" t="s">
        <v>99</v>
      </c>
      <c r="D52" s="188">
        <v>0.3</v>
      </c>
      <c r="E52" s="211">
        <v>573628926.87</v>
      </c>
      <c r="F52" s="211">
        <v>570049696.59000003</v>
      </c>
      <c r="G52" s="190">
        <f>(+F52/E52)*100</f>
        <v>99.376037345339256</v>
      </c>
      <c r="H52" s="187">
        <f>(G52*D52)</f>
        <v>29.812811203601775</v>
      </c>
      <c r="I52" s="211">
        <v>2700000000</v>
      </c>
      <c r="J52" s="211">
        <f>+F52</f>
        <v>570049696.59000003</v>
      </c>
      <c r="K52" s="190">
        <f>(+J52/I52)*100</f>
        <v>21.112951725555558</v>
      </c>
      <c r="L52" s="192">
        <f>(K52*D52)</f>
        <v>6.3338855176666673</v>
      </c>
      <c r="N52">
        <v>99.38</v>
      </c>
      <c r="O52">
        <v>21.11</v>
      </c>
    </row>
    <row r="53" spans="2:15" ht="13.5" x14ac:dyDescent="0.25">
      <c r="B53" s="715"/>
      <c r="C53" s="187" t="s">
        <v>100</v>
      </c>
      <c r="D53" s="188">
        <v>0.1</v>
      </c>
      <c r="E53" s="211">
        <v>29335646.07</v>
      </c>
      <c r="F53" s="211">
        <v>29236646.059999999</v>
      </c>
      <c r="G53" s="190">
        <f>(+F53/E53)*100</f>
        <v>99.662526573426163</v>
      </c>
      <c r="H53" s="187">
        <f>(G53*D53)</f>
        <v>9.9662526573426167</v>
      </c>
      <c r="I53" s="211">
        <v>200000000</v>
      </c>
      <c r="J53" s="211">
        <f>+F53</f>
        <v>29236646.059999999</v>
      </c>
      <c r="K53" s="190">
        <f>(+J53/I53)*100</f>
        <v>14.618323029999999</v>
      </c>
      <c r="L53" s="192">
        <f>(K53*D53)</f>
        <v>1.461832303</v>
      </c>
      <c r="N53">
        <v>99.66</v>
      </c>
      <c r="O53">
        <v>14.62</v>
      </c>
    </row>
    <row r="54" spans="2:15" ht="13.5" x14ac:dyDescent="0.25">
      <c r="B54" s="715"/>
      <c r="C54" s="187" t="s">
        <v>101</v>
      </c>
      <c r="D54" s="188">
        <v>0.6</v>
      </c>
      <c r="E54" s="211">
        <v>1618205495</v>
      </c>
      <c r="F54" s="211">
        <v>1612794165.73</v>
      </c>
      <c r="G54" s="190">
        <f>(+F54/E54)*100</f>
        <v>99.665596904304181</v>
      </c>
      <c r="H54" s="187">
        <f>(G54*D54)</f>
        <v>59.799358142582506</v>
      </c>
      <c r="I54" s="211">
        <v>6000000000</v>
      </c>
      <c r="J54" s="211">
        <f>+F54</f>
        <v>1612794165.73</v>
      </c>
      <c r="K54" s="190">
        <f>(+J54/I54)*100</f>
        <v>26.879902762166669</v>
      </c>
      <c r="L54" s="192">
        <f>(K54*D54)</f>
        <v>16.127941657299999</v>
      </c>
      <c r="N54">
        <v>99.67</v>
      </c>
      <c r="O54">
        <v>26.88</v>
      </c>
    </row>
    <row r="55" spans="2:15" ht="14.25" thickBot="1" x14ac:dyDescent="0.3">
      <c r="B55" s="716"/>
      <c r="C55" s="195" t="s">
        <v>103</v>
      </c>
      <c r="D55" s="196">
        <f>SUM(D52:D54)</f>
        <v>1</v>
      </c>
      <c r="E55" s="212">
        <f>SUM(E52:E54)</f>
        <v>2221170067.9400001</v>
      </c>
      <c r="F55" s="212">
        <f>SUM(F52:F54)</f>
        <v>2212080508.3800001</v>
      </c>
      <c r="G55" s="484">
        <f>(+F55/E55)*100</f>
        <v>99.59077606477787</v>
      </c>
      <c r="H55" s="198">
        <f>SUM(H52:H54)</f>
        <v>99.578422003526896</v>
      </c>
      <c r="I55" s="212">
        <f>SUM(I52:I54)</f>
        <v>8900000000</v>
      </c>
      <c r="J55" s="212">
        <f>SUM(J52:J54)</f>
        <v>2212080508.3800001</v>
      </c>
      <c r="K55" s="484">
        <f>(+J55/I55)*100</f>
        <v>24.854837172808992</v>
      </c>
      <c r="L55" s="199">
        <f>SUM(L52:L54)</f>
        <v>23.923659477966666</v>
      </c>
      <c r="N55" s="492">
        <v>99.59</v>
      </c>
      <c r="O55" s="492">
        <v>24.85</v>
      </c>
    </row>
    <row r="56" spans="2:15" ht="14.25" thickBot="1" x14ac:dyDescent="0.3">
      <c r="B56" s="200"/>
      <c r="C56" s="201"/>
      <c r="D56" s="201"/>
      <c r="E56" s="201"/>
      <c r="F56" s="201"/>
      <c r="G56" s="201"/>
      <c r="H56" s="201"/>
      <c r="I56" s="201"/>
      <c r="J56" s="201"/>
      <c r="K56" s="201"/>
      <c r="L56" s="203"/>
    </row>
    <row r="57" spans="2:15" ht="27" x14ac:dyDescent="0.2">
      <c r="B57" s="172" t="s">
        <v>93</v>
      </c>
      <c r="C57" s="173" t="s">
        <v>94</v>
      </c>
      <c r="D57" s="173" t="s">
        <v>95</v>
      </c>
      <c r="E57" s="173" t="s">
        <v>402</v>
      </c>
      <c r="F57" s="173" t="s">
        <v>403</v>
      </c>
      <c r="G57" s="173" t="s">
        <v>96</v>
      </c>
      <c r="H57" s="173" t="s">
        <v>97</v>
      </c>
      <c r="I57" s="173" t="s">
        <v>404</v>
      </c>
      <c r="J57" s="173" t="s">
        <v>405</v>
      </c>
      <c r="K57" s="173" t="s">
        <v>96</v>
      </c>
      <c r="L57" s="174" t="s">
        <v>97</v>
      </c>
    </row>
    <row r="58" spans="2:15" ht="13.5" x14ac:dyDescent="0.25">
      <c r="B58" s="712" t="s">
        <v>110</v>
      </c>
      <c r="C58" s="175" t="s">
        <v>99</v>
      </c>
      <c r="D58" s="176">
        <v>0.5</v>
      </c>
      <c r="E58" s="175">
        <v>1300</v>
      </c>
      <c r="F58" s="175">
        <v>1300</v>
      </c>
      <c r="G58" s="177">
        <f>(+F58/E58)*100</f>
        <v>100</v>
      </c>
      <c r="H58" s="175">
        <f>(G58*D58)</f>
        <v>50</v>
      </c>
      <c r="I58" s="175">
        <v>1300</v>
      </c>
      <c r="J58" s="175">
        <v>504.6</v>
      </c>
      <c r="K58" s="177">
        <f>(+J58/I58)*100</f>
        <v>38.815384615384616</v>
      </c>
      <c r="L58" s="178">
        <f>(K58*D58)</f>
        <v>19.407692307692308</v>
      </c>
      <c r="N58">
        <v>100</v>
      </c>
      <c r="O58">
        <v>38.82</v>
      </c>
    </row>
    <row r="59" spans="2:15" ht="13.5" x14ac:dyDescent="0.25">
      <c r="B59" s="712"/>
      <c r="C59" s="175" t="s">
        <v>100</v>
      </c>
      <c r="D59" s="176">
        <v>0.5</v>
      </c>
      <c r="E59" s="175">
        <v>900</v>
      </c>
      <c r="F59" s="175">
        <v>900</v>
      </c>
      <c r="G59" s="177">
        <f>(+F59/E59)*100</f>
        <v>100</v>
      </c>
      <c r="H59" s="175">
        <f>(G59*D59)</f>
        <v>50</v>
      </c>
      <c r="I59" s="175">
        <v>900</v>
      </c>
      <c r="J59" s="175">
        <v>598.80999999999995</v>
      </c>
      <c r="K59" s="177">
        <f>(+J59/I59)*100</f>
        <v>66.534444444444446</v>
      </c>
      <c r="L59" s="178">
        <f>(K59*D59)</f>
        <v>33.267222222222223</v>
      </c>
      <c r="N59">
        <v>100</v>
      </c>
      <c r="O59">
        <v>66.53</v>
      </c>
    </row>
    <row r="60" spans="2:15" ht="13.5" x14ac:dyDescent="0.25">
      <c r="B60" s="712"/>
      <c r="C60" s="179" t="s">
        <v>103</v>
      </c>
      <c r="D60" s="180">
        <f>SUM(D58:D59)</f>
        <v>1</v>
      </c>
      <c r="E60" s="181">
        <f>SUM(E58:E59)</f>
        <v>2200</v>
      </c>
      <c r="F60" s="181">
        <f>SUM(F58:F59)</f>
        <v>2200</v>
      </c>
      <c r="G60" s="481">
        <f>(+F60/E60)*100</f>
        <v>100</v>
      </c>
      <c r="H60" s="181">
        <f>SUM(H58:H59)</f>
        <v>100</v>
      </c>
      <c r="I60" s="181">
        <f>SUM(I58:I59)</f>
        <v>2200</v>
      </c>
      <c r="J60" s="181">
        <f>SUM(J58:J59)</f>
        <v>1103.4099999999999</v>
      </c>
      <c r="K60" s="481">
        <f>(+J60/I60)*100</f>
        <v>50.154999999999994</v>
      </c>
      <c r="L60" s="182">
        <f>SUM(L58:L59)</f>
        <v>52.674914529914531</v>
      </c>
      <c r="N60" s="492">
        <v>100</v>
      </c>
      <c r="O60" s="492">
        <v>50.15</v>
      </c>
    </row>
    <row r="61" spans="2:15" ht="27" x14ac:dyDescent="0.2">
      <c r="B61" s="183" t="s">
        <v>93</v>
      </c>
      <c r="C61" s="184" t="s">
        <v>94</v>
      </c>
      <c r="D61" s="185" t="s">
        <v>95</v>
      </c>
      <c r="E61" s="185" t="s">
        <v>406</v>
      </c>
      <c r="F61" s="185" t="s">
        <v>403</v>
      </c>
      <c r="G61" s="185" t="s">
        <v>104</v>
      </c>
      <c r="H61" s="185" t="s">
        <v>105</v>
      </c>
      <c r="I61" s="185" t="s">
        <v>407</v>
      </c>
      <c r="J61" s="185" t="s">
        <v>408</v>
      </c>
      <c r="K61" s="185" t="s">
        <v>104</v>
      </c>
      <c r="L61" s="186" t="s">
        <v>105</v>
      </c>
    </row>
    <row r="62" spans="2:15" ht="13.5" x14ac:dyDescent="0.25">
      <c r="B62" s="712" t="s">
        <v>110</v>
      </c>
      <c r="C62" s="187" t="s">
        <v>99</v>
      </c>
      <c r="D62" s="188">
        <v>0.5</v>
      </c>
      <c r="E62" s="211">
        <v>515270816.42000002</v>
      </c>
      <c r="F62" s="211">
        <v>515264571.89999998</v>
      </c>
      <c r="G62" s="190">
        <f>(+F62/E62)*100</f>
        <v>99.998788109126096</v>
      </c>
      <c r="H62" s="187">
        <f>(G62*D62)</f>
        <v>49.999394054563048</v>
      </c>
      <c r="I62" s="211">
        <v>2200000000</v>
      </c>
      <c r="J62" s="211">
        <f>+F62</f>
        <v>515264571.89999998</v>
      </c>
      <c r="K62" s="190">
        <f>(+J62/I62)*100</f>
        <v>23.421116904545453</v>
      </c>
      <c r="L62" s="192">
        <f>(K62*D62)</f>
        <v>11.710558452272727</v>
      </c>
      <c r="N62">
        <v>100</v>
      </c>
      <c r="O62">
        <v>23.42</v>
      </c>
    </row>
    <row r="63" spans="2:15" ht="13.5" x14ac:dyDescent="0.25">
      <c r="B63" s="712"/>
      <c r="C63" s="187" t="s">
        <v>100</v>
      </c>
      <c r="D63" s="188">
        <v>0.5</v>
      </c>
      <c r="E63" s="211">
        <v>893805891.77999997</v>
      </c>
      <c r="F63" s="211">
        <v>892493186.73000002</v>
      </c>
      <c r="G63" s="190">
        <f>(+F63/E63)*100</f>
        <v>99.853133094996082</v>
      </c>
      <c r="H63" s="187">
        <f>(G63*D63)</f>
        <v>49.926566547498041</v>
      </c>
      <c r="I63" s="211">
        <v>3600000000</v>
      </c>
      <c r="J63" s="211">
        <f>+F63</f>
        <v>892493186.73000002</v>
      </c>
      <c r="K63" s="190">
        <f>(+J63/I63)*100</f>
        <v>24.791477409166667</v>
      </c>
      <c r="L63" s="192">
        <f>(K63*D63)</f>
        <v>12.395738704583334</v>
      </c>
      <c r="N63">
        <v>99.85</v>
      </c>
      <c r="O63">
        <v>24.79</v>
      </c>
    </row>
    <row r="64" spans="2:15" ht="14.25" thickBot="1" x14ac:dyDescent="0.3">
      <c r="B64" s="717"/>
      <c r="C64" s="195" t="s">
        <v>103</v>
      </c>
      <c r="D64" s="196">
        <f>SUM(D62:D63)</f>
        <v>1</v>
      </c>
      <c r="E64" s="212">
        <f>SUM(E62:E63)</f>
        <v>1409076708.2</v>
      </c>
      <c r="F64" s="212">
        <f>SUM(F62:F63)</f>
        <v>1407757758.6300001</v>
      </c>
      <c r="G64" s="484">
        <f>(+F64/E64)*100</f>
        <v>99.906396183946228</v>
      </c>
      <c r="H64" s="198">
        <f>SUM(H62:H63)</f>
        <v>99.925960602061082</v>
      </c>
      <c r="I64" s="212">
        <f>SUM(I62:I63)</f>
        <v>5800000000</v>
      </c>
      <c r="J64" s="212">
        <f>SUM(J62:J63)</f>
        <v>1407757758.6300001</v>
      </c>
      <c r="K64" s="484">
        <f>(+J64/I64)*100</f>
        <v>24.271685493620694</v>
      </c>
      <c r="L64" s="199">
        <f>SUM(L62:L63)</f>
        <v>24.106297156856058</v>
      </c>
      <c r="N64" s="492">
        <v>99.9</v>
      </c>
      <c r="O64" s="492">
        <v>24.27</v>
      </c>
    </row>
    <row r="69" spans="2:12" x14ac:dyDescent="0.2">
      <c r="B69" s="167"/>
      <c r="C69" s="168"/>
      <c r="D69" s="165"/>
      <c r="E69" s="165"/>
      <c r="F69" s="165"/>
      <c r="G69" s="165"/>
      <c r="H69" s="165"/>
      <c r="I69" s="165"/>
      <c r="J69" s="165"/>
      <c r="K69" s="165"/>
      <c r="L69" s="166"/>
    </row>
  </sheetData>
  <mergeCells count="16">
    <mergeCell ref="B15:B19"/>
    <mergeCell ref="B47:B50"/>
    <mergeCell ref="B52:B55"/>
    <mergeCell ref="B58:B60"/>
    <mergeCell ref="B62:B64"/>
    <mergeCell ref="B22:B24"/>
    <mergeCell ref="B26:B28"/>
    <mergeCell ref="B31:B33"/>
    <mergeCell ref="B35:B37"/>
    <mergeCell ref="B40:B41"/>
    <mergeCell ref="B43:B44"/>
    <mergeCell ref="B3:L3"/>
    <mergeCell ref="B4:L4"/>
    <mergeCell ref="B5:L5"/>
    <mergeCell ref="B6:L6"/>
    <mergeCell ref="B9:B13"/>
  </mergeCells>
  <pageMargins left="0.70866141732283472" right="0.70866141732283472" top="0.74803149606299213" bottom="0.74803149606299213" header="0.31496062992125984" footer="0.31496062992125984"/>
  <pageSetup scale="70" orientation="landscape" r:id="rId1"/>
  <rowBreaks count="1" manualBreakCount="1">
    <brk id="37" min="1" max="11"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79"/>
  <sheetViews>
    <sheetView view="pageBreakPreview" zoomScale="110" zoomScaleNormal="100" zoomScaleSheetLayoutView="110" workbookViewId="0">
      <selection activeCell="K59" sqref="K59"/>
    </sheetView>
  </sheetViews>
  <sheetFormatPr baseColWidth="10" defaultRowHeight="12.75" x14ac:dyDescent="0.2"/>
  <cols>
    <col min="1" max="1" width="12.5703125" customWidth="1"/>
    <col min="2" max="2" width="1.42578125" customWidth="1"/>
    <col min="3" max="3" width="37" customWidth="1"/>
    <col min="4" max="4" width="10" customWidth="1"/>
    <col min="5" max="5" width="10.42578125" customWidth="1"/>
    <col min="6" max="7" width="9.85546875" customWidth="1"/>
    <col min="8" max="8" width="1.85546875" customWidth="1"/>
    <col min="10" max="10" width="8.42578125" customWidth="1"/>
    <col min="11" max="11" width="6.7109375" customWidth="1"/>
    <col min="12" max="12" width="7.140625" customWidth="1"/>
    <col min="13" max="13" width="7.28515625" customWidth="1"/>
  </cols>
  <sheetData>
    <row r="2" spans="2:9" ht="13.5" thickBot="1" x14ac:dyDescent="0.25"/>
    <row r="3" spans="2:9" ht="8.25" customHeight="1" thickBot="1" x14ac:dyDescent="0.25">
      <c r="B3" s="722"/>
      <c r="C3" s="723"/>
      <c r="D3" s="723"/>
      <c r="E3" s="723"/>
      <c r="F3" s="723"/>
      <c r="G3" s="723"/>
      <c r="H3" s="724"/>
    </row>
    <row r="4" spans="2:9" ht="13.5" thickBot="1" x14ac:dyDescent="0.25">
      <c r="B4" s="149"/>
      <c r="C4" s="725" t="s">
        <v>91</v>
      </c>
      <c r="D4" s="726"/>
      <c r="E4" s="726"/>
      <c r="F4" s="726"/>
      <c r="G4" s="727"/>
      <c r="H4" s="150"/>
    </row>
    <row r="5" spans="2:9" ht="13.5" thickBot="1" x14ac:dyDescent="0.25">
      <c r="B5" s="149"/>
      <c r="C5" s="728" t="s">
        <v>92</v>
      </c>
      <c r="D5" s="729"/>
      <c r="E5" s="729"/>
      <c r="F5" s="729"/>
      <c r="G5" s="730"/>
      <c r="H5" s="150"/>
    </row>
    <row r="6" spans="2:9" ht="39" customHeight="1" thickBot="1" x14ac:dyDescent="0.25">
      <c r="B6" s="149"/>
      <c r="C6" s="740" t="s">
        <v>111</v>
      </c>
      <c r="D6" s="741"/>
      <c r="E6" s="741"/>
      <c r="F6" s="741"/>
      <c r="G6" s="742"/>
      <c r="H6" s="150"/>
    </row>
    <row r="7" spans="2:9" ht="13.5" thickBot="1" x14ac:dyDescent="0.25">
      <c r="B7" s="149"/>
      <c r="C7" s="725" t="s">
        <v>156</v>
      </c>
      <c r="D7" s="726"/>
      <c r="E7" s="726"/>
      <c r="F7" s="726"/>
      <c r="G7" s="727"/>
      <c r="H7" s="150"/>
    </row>
    <row r="8" spans="2:9" ht="13.5" thickBot="1" x14ac:dyDescent="0.25">
      <c r="B8" s="149"/>
      <c r="C8" s="731" t="s">
        <v>112</v>
      </c>
      <c r="D8" s="732"/>
      <c r="E8" s="732"/>
      <c r="F8" s="732"/>
      <c r="G8" s="733"/>
      <c r="H8" s="150"/>
    </row>
    <row r="9" spans="2:9" ht="33.75" x14ac:dyDescent="0.2">
      <c r="B9" s="149"/>
      <c r="C9" s="151" t="s">
        <v>113</v>
      </c>
      <c r="D9" s="152" t="s">
        <v>114</v>
      </c>
      <c r="E9" s="152" t="s">
        <v>115</v>
      </c>
      <c r="F9" s="152" t="s">
        <v>116</v>
      </c>
      <c r="G9" s="153" t="s">
        <v>117</v>
      </c>
      <c r="H9" s="150"/>
    </row>
    <row r="10" spans="2:9" x14ac:dyDescent="0.2">
      <c r="B10" s="149"/>
      <c r="C10" s="146" t="s">
        <v>118</v>
      </c>
      <c r="D10" s="4">
        <v>100</v>
      </c>
      <c r="E10" s="4">
        <v>41.98</v>
      </c>
      <c r="F10" s="4">
        <v>100</v>
      </c>
      <c r="G10" s="4">
        <v>29.8</v>
      </c>
      <c r="H10" s="150"/>
      <c r="I10" s="104"/>
    </row>
    <row r="11" spans="2:9" ht="25.5" x14ac:dyDescent="0.2">
      <c r="B11" s="149"/>
      <c r="C11" s="487" t="s">
        <v>119</v>
      </c>
      <c r="D11" s="4">
        <v>100</v>
      </c>
      <c r="E11" s="4">
        <v>21.33</v>
      </c>
      <c r="F11" s="488">
        <v>99.91</v>
      </c>
      <c r="G11" s="488">
        <v>24.7</v>
      </c>
      <c r="H11" s="150"/>
      <c r="I11" s="104"/>
    </row>
    <row r="12" spans="2:9" x14ac:dyDescent="0.2">
      <c r="B12" s="149"/>
      <c r="C12" s="146" t="s">
        <v>120</v>
      </c>
      <c r="D12" s="4">
        <v>66.67</v>
      </c>
      <c r="E12" s="4">
        <v>18.75</v>
      </c>
      <c r="F12" s="4">
        <v>100</v>
      </c>
      <c r="G12" s="4">
        <v>8.09</v>
      </c>
      <c r="H12" s="150"/>
      <c r="I12" s="104"/>
    </row>
    <row r="13" spans="2:9" x14ac:dyDescent="0.2">
      <c r="B13" s="149"/>
      <c r="C13" s="146" t="s">
        <v>121</v>
      </c>
      <c r="D13" s="4">
        <v>100</v>
      </c>
      <c r="E13" s="4">
        <v>14</v>
      </c>
      <c r="F13" s="4">
        <v>100</v>
      </c>
      <c r="G13" s="4">
        <v>18.46</v>
      </c>
      <c r="H13" s="150"/>
      <c r="I13" s="104"/>
    </row>
    <row r="14" spans="2:9" ht="13.5" thickBot="1" x14ac:dyDescent="0.25">
      <c r="B14" s="149"/>
      <c r="C14" s="147" t="s">
        <v>103</v>
      </c>
      <c r="D14" s="489">
        <v>93.33</v>
      </c>
      <c r="E14" s="482">
        <v>25.6</v>
      </c>
      <c r="F14" s="489">
        <v>99.99</v>
      </c>
      <c r="G14" s="482">
        <v>28.94</v>
      </c>
      <c r="H14" s="150"/>
    </row>
    <row r="15" spans="2:9" ht="8.25" customHeight="1" thickBot="1" x14ac:dyDescent="0.25">
      <c r="B15" s="149"/>
      <c r="C15" s="148"/>
      <c r="D15" s="148"/>
      <c r="E15" s="148"/>
      <c r="F15" s="155"/>
      <c r="G15" s="155"/>
      <c r="H15" s="150"/>
    </row>
    <row r="16" spans="2:9" ht="13.5" thickBot="1" x14ac:dyDescent="0.25">
      <c r="B16" s="149"/>
      <c r="C16" s="728" t="s">
        <v>122</v>
      </c>
      <c r="D16" s="729"/>
      <c r="E16" s="729"/>
      <c r="F16" s="729"/>
      <c r="G16" s="730"/>
      <c r="H16" s="150"/>
    </row>
    <row r="17" spans="2:12" ht="33.75" x14ac:dyDescent="0.2">
      <c r="B17" s="149"/>
      <c r="C17" s="143" t="s">
        <v>113</v>
      </c>
      <c r="D17" s="144" t="s">
        <v>114</v>
      </c>
      <c r="E17" s="144" t="s">
        <v>115</v>
      </c>
      <c r="F17" s="144" t="s">
        <v>116</v>
      </c>
      <c r="G17" s="144" t="s">
        <v>117</v>
      </c>
      <c r="H17" s="150"/>
    </row>
    <row r="18" spans="2:12" x14ac:dyDescent="0.2">
      <c r="B18" s="149"/>
      <c r="C18" s="156" t="s">
        <v>123</v>
      </c>
      <c r="D18" s="154">
        <v>100</v>
      </c>
      <c r="E18" s="154">
        <v>25.09</v>
      </c>
      <c r="F18" s="4">
        <v>99.98</v>
      </c>
      <c r="G18" s="4">
        <v>23.42</v>
      </c>
      <c r="H18" s="150"/>
      <c r="I18" s="21"/>
    </row>
    <row r="19" spans="2:12" x14ac:dyDescent="0.2">
      <c r="B19" s="149"/>
      <c r="C19" s="156" t="s">
        <v>124</v>
      </c>
      <c r="D19" s="154">
        <v>100</v>
      </c>
      <c r="E19" s="154">
        <v>35</v>
      </c>
      <c r="F19" s="154">
        <v>100</v>
      </c>
      <c r="G19" s="4">
        <v>18.989999999999998</v>
      </c>
      <c r="H19" s="150"/>
      <c r="I19" s="21"/>
    </row>
    <row r="20" spans="2:12" x14ac:dyDescent="0.2">
      <c r="B20" s="149"/>
      <c r="C20" s="157" t="s">
        <v>103</v>
      </c>
      <c r="D20" s="491">
        <v>100</v>
      </c>
      <c r="E20" s="482">
        <v>29.4</v>
      </c>
      <c r="F20" s="489">
        <v>99.99</v>
      </c>
      <c r="G20" s="482">
        <v>21.85</v>
      </c>
      <c r="H20" s="150"/>
      <c r="I20" s="21"/>
    </row>
    <row r="21" spans="2:12" ht="7.5" customHeight="1" thickBot="1" x14ac:dyDescent="0.25">
      <c r="B21" s="149"/>
      <c r="C21" s="158"/>
      <c r="D21" s="159"/>
      <c r="E21" s="159"/>
      <c r="F21" s="159"/>
      <c r="G21" s="159"/>
      <c r="H21" s="150"/>
    </row>
    <row r="22" spans="2:12" ht="13.5" thickBot="1" x14ac:dyDescent="0.25">
      <c r="B22" s="149"/>
      <c r="C22" s="728" t="s">
        <v>125</v>
      </c>
      <c r="D22" s="729"/>
      <c r="E22" s="729"/>
      <c r="F22" s="729"/>
      <c r="G22" s="730"/>
      <c r="H22" s="150"/>
    </row>
    <row r="23" spans="2:12" ht="33.75" x14ac:dyDescent="0.2">
      <c r="B23" s="149"/>
      <c r="C23" s="143" t="s">
        <v>113</v>
      </c>
      <c r="D23" s="144" t="s">
        <v>114</v>
      </c>
      <c r="E23" s="144" t="s">
        <v>115</v>
      </c>
      <c r="F23" s="144" t="s">
        <v>116</v>
      </c>
      <c r="G23" s="144" t="s">
        <v>117</v>
      </c>
      <c r="H23" s="150"/>
    </row>
    <row r="24" spans="2:12" x14ac:dyDescent="0.2">
      <c r="B24" s="149"/>
      <c r="C24" s="156" t="s">
        <v>126</v>
      </c>
      <c r="D24" s="4">
        <v>100</v>
      </c>
      <c r="E24" s="4">
        <v>42.69</v>
      </c>
      <c r="F24" s="4">
        <v>100</v>
      </c>
      <c r="G24" s="4">
        <v>22.18</v>
      </c>
      <c r="H24" s="150"/>
      <c r="I24" s="21"/>
      <c r="K24">
        <v>100</v>
      </c>
      <c r="L24">
        <v>42.69</v>
      </c>
    </row>
    <row r="25" spans="2:12" ht="25.5" x14ac:dyDescent="0.2">
      <c r="B25" s="149"/>
      <c r="C25" s="156" t="s">
        <v>127</v>
      </c>
      <c r="D25" s="4">
        <v>72.22</v>
      </c>
      <c r="E25" s="4">
        <v>32.69</v>
      </c>
      <c r="F25" s="4">
        <v>99.96</v>
      </c>
      <c r="G25" s="4">
        <v>21.48</v>
      </c>
      <c r="H25" s="150"/>
      <c r="I25" s="21"/>
      <c r="K25">
        <v>72.22</v>
      </c>
      <c r="L25">
        <v>32.69</v>
      </c>
    </row>
    <row r="26" spans="2:12" x14ac:dyDescent="0.2">
      <c r="B26" s="149"/>
      <c r="C26" s="157" t="s">
        <v>103</v>
      </c>
      <c r="D26" s="489">
        <v>83.33</v>
      </c>
      <c r="E26" s="482">
        <v>36.19</v>
      </c>
      <c r="F26" s="496">
        <v>99.96</v>
      </c>
      <c r="G26" s="495">
        <v>22.18</v>
      </c>
      <c r="H26" s="150"/>
      <c r="K26" s="492">
        <v>83.33</v>
      </c>
      <c r="L26" s="486">
        <v>36.19</v>
      </c>
    </row>
    <row r="27" spans="2:12" ht="9" customHeight="1" thickBot="1" x14ac:dyDescent="0.25">
      <c r="B27" s="149"/>
      <c r="C27" s="159"/>
      <c r="D27" s="159"/>
      <c r="E27" s="159"/>
      <c r="F27" s="159"/>
      <c r="G27" s="159"/>
      <c r="H27" s="150"/>
    </row>
    <row r="28" spans="2:12" ht="13.5" thickBot="1" x14ac:dyDescent="0.25">
      <c r="B28" s="149"/>
      <c r="C28" s="734" t="s">
        <v>128</v>
      </c>
      <c r="D28" s="735"/>
      <c r="E28" s="735"/>
      <c r="F28" s="735"/>
      <c r="G28" s="736"/>
      <c r="H28" s="150"/>
    </row>
    <row r="29" spans="2:12" ht="34.5" thickBot="1" x14ac:dyDescent="0.25">
      <c r="B29" s="149"/>
      <c r="C29" s="143" t="s">
        <v>113</v>
      </c>
      <c r="D29" s="144" t="s">
        <v>114</v>
      </c>
      <c r="E29" s="144" t="s">
        <v>115</v>
      </c>
      <c r="F29" s="144" t="s">
        <v>116</v>
      </c>
      <c r="G29" s="144" t="s">
        <v>117</v>
      </c>
      <c r="H29" s="150"/>
    </row>
    <row r="30" spans="2:12" x14ac:dyDescent="0.2">
      <c r="B30" s="149"/>
      <c r="C30" s="145" t="s">
        <v>129</v>
      </c>
      <c r="D30" s="502">
        <v>77.78</v>
      </c>
      <c r="E30" s="502">
        <v>24.11</v>
      </c>
      <c r="F30" s="502">
        <v>99.96</v>
      </c>
      <c r="G30" s="503">
        <v>19.399999999999999</v>
      </c>
      <c r="H30" s="150"/>
    </row>
    <row r="31" spans="2:12" ht="13.5" thickBot="1" x14ac:dyDescent="0.25">
      <c r="B31" s="149"/>
      <c r="C31" s="147" t="s">
        <v>103</v>
      </c>
      <c r="D31" s="504">
        <v>77.78</v>
      </c>
      <c r="E31" s="504">
        <v>24.11</v>
      </c>
      <c r="F31" s="505">
        <v>99.96</v>
      </c>
      <c r="G31" s="506">
        <v>19.399999999999999</v>
      </c>
      <c r="H31" s="150"/>
      <c r="I31" s="21"/>
      <c r="K31" s="105">
        <v>77.78</v>
      </c>
      <c r="L31" s="105">
        <v>24.11</v>
      </c>
    </row>
    <row r="32" spans="2:12" ht="7.5" customHeight="1" thickBot="1" x14ac:dyDescent="0.25">
      <c r="B32" s="149"/>
      <c r="C32" s="159"/>
      <c r="D32" s="159"/>
      <c r="E32" s="159"/>
      <c r="F32" s="159"/>
      <c r="G32" s="159"/>
      <c r="H32" s="150"/>
    </row>
    <row r="33" spans="2:10" ht="13.5" thickBot="1" x14ac:dyDescent="0.25">
      <c r="B33" s="149"/>
      <c r="C33" s="734" t="s">
        <v>130</v>
      </c>
      <c r="D33" s="735"/>
      <c r="E33" s="735"/>
      <c r="F33" s="735"/>
      <c r="G33" s="736"/>
      <c r="H33" s="150"/>
    </row>
    <row r="34" spans="2:10" ht="34.5" thickBot="1" x14ac:dyDescent="0.25">
      <c r="B34" s="149"/>
      <c r="C34" s="143" t="s">
        <v>113</v>
      </c>
      <c r="D34" s="144" t="s">
        <v>114</v>
      </c>
      <c r="E34" s="144" t="s">
        <v>115</v>
      </c>
      <c r="F34" s="144" t="s">
        <v>116</v>
      </c>
      <c r="G34" s="144" t="s">
        <v>117</v>
      </c>
      <c r="H34" s="150"/>
    </row>
    <row r="35" spans="2:10" x14ac:dyDescent="0.2">
      <c r="B35" s="149"/>
      <c r="C35" s="145" t="s">
        <v>131</v>
      </c>
      <c r="D35" s="4">
        <v>100</v>
      </c>
      <c r="E35" s="4">
        <v>16.670000000000002</v>
      </c>
      <c r="F35" s="4">
        <v>99.38</v>
      </c>
      <c r="G35" s="4">
        <v>21.11</v>
      </c>
      <c r="H35" s="150"/>
    </row>
    <row r="36" spans="2:10" ht="13.5" thickBot="1" x14ac:dyDescent="0.25">
      <c r="B36" s="149"/>
      <c r="C36" s="146" t="s">
        <v>132</v>
      </c>
      <c r="D36" s="4">
        <v>100</v>
      </c>
      <c r="E36" s="4">
        <v>25</v>
      </c>
      <c r="F36" s="4">
        <v>99.66</v>
      </c>
      <c r="G36" s="4">
        <v>14.62</v>
      </c>
      <c r="H36" s="150"/>
    </row>
    <row r="37" spans="2:10" x14ac:dyDescent="0.2">
      <c r="B37" s="149"/>
      <c r="C37" s="145" t="s">
        <v>133</v>
      </c>
      <c r="D37" s="4">
        <v>100</v>
      </c>
      <c r="E37" s="4">
        <v>23.85</v>
      </c>
      <c r="F37" s="4">
        <v>99.67</v>
      </c>
      <c r="G37" s="4">
        <v>26.88</v>
      </c>
      <c r="H37" s="150"/>
    </row>
    <row r="38" spans="2:10" ht="13.5" thickBot="1" x14ac:dyDescent="0.25">
      <c r="B38" s="149"/>
      <c r="C38" s="147" t="s">
        <v>103</v>
      </c>
      <c r="D38" s="489">
        <v>100</v>
      </c>
      <c r="E38" s="489">
        <v>22.22</v>
      </c>
      <c r="F38" s="489">
        <v>99.59</v>
      </c>
      <c r="G38" s="489">
        <v>24.85</v>
      </c>
      <c r="H38" s="150"/>
    </row>
    <row r="39" spans="2:10" ht="9" customHeight="1" thickBot="1" x14ac:dyDescent="0.25">
      <c r="B39" s="149"/>
      <c r="C39" s="159"/>
      <c r="D39" s="159"/>
      <c r="E39" s="159"/>
      <c r="F39" s="159"/>
      <c r="G39" s="159"/>
      <c r="H39" s="150"/>
    </row>
    <row r="40" spans="2:10" ht="13.5" thickBot="1" x14ac:dyDescent="0.25">
      <c r="B40" s="149"/>
      <c r="C40" s="728" t="s">
        <v>134</v>
      </c>
      <c r="D40" s="729"/>
      <c r="E40" s="729"/>
      <c r="F40" s="729"/>
      <c r="G40" s="730"/>
      <c r="H40" s="150"/>
    </row>
    <row r="41" spans="2:10" ht="34.5" thickBot="1" x14ac:dyDescent="0.25">
      <c r="B41" s="149"/>
      <c r="C41" s="143" t="s">
        <v>113</v>
      </c>
      <c r="D41" s="144" t="s">
        <v>114</v>
      </c>
      <c r="E41" s="144" t="s">
        <v>115</v>
      </c>
      <c r="F41" s="144" t="s">
        <v>116</v>
      </c>
      <c r="G41" s="144" t="s">
        <v>117</v>
      </c>
      <c r="H41" s="150"/>
      <c r="J41">
        <v>1</v>
      </c>
    </row>
    <row r="42" spans="2:10" x14ac:dyDescent="0.2">
      <c r="B42" s="149"/>
      <c r="C42" s="145" t="s">
        <v>135</v>
      </c>
      <c r="D42" s="4">
        <v>100</v>
      </c>
      <c r="E42" s="4">
        <v>38.82</v>
      </c>
      <c r="F42" s="4">
        <v>100</v>
      </c>
      <c r="G42" s="4">
        <v>23.42</v>
      </c>
      <c r="H42" s="150"/>
    </row>
    <row r="43" spans="2:10" x14ac:dyDescent="0.2">
      <c r="B43" s="149"/>
      <c r="C43" s="146" t="s">
        <v>136</v>
      </c>
      <c r="D43" s="4">
        <v>100</v>
      </c>
      <c r="E43" s="4">
        <v>66.53</v>
      </c>
      <c r="F43" s="4">
        <v>99.85</v>
      </c>
      <c r="G43" s="4">
        <v>24.79</v>
      </c>
      <c r="H43" s="150"/>
    </row>
    <row r="44" spans="2:10" ht="13.5" thickBot="1" x14ac:dyDescent="0.25">
      <c r="B44" s="149"/>
      <c r="C44" s="147" t="s">
        <v>103</v>
      </c>
      <c r="D44" s="489">
        <v>100</v>
      </c>
      <c r="E44" s="489">
        <v>50.15</v>
      </c>
      <c r="F44" s="489">
        <v>99.9</v>
      </c>
      <c r="G44" s="489">
        <v>24.27</v>
      </c>
      <c r="H44" s="150"/>
    </row>
    <row r="45" spans="2:10" ht="8.25" customHeight="1" thickBot="1" x14ac:dyDescent="0.25">
      <c r="B45" s="149"/>
      <c r="C45" s="148"/>
      <c r="D45" s="148"/>
      <c r="E45" s="148"/>
      <c r="F45" s="148"/>
      <c r="G45" s="148"/>
      <c r="H45" s="150"/>
    </row>
    <row r="46" spans="2:10" ht="11.25" customHeight="1" thickBot="1" x14ac:dyDescent="0.25">
      <c r="B46" s="737" t="s">
        <v>137</v>
      </c>
      <c r="C46" s="738"/>
      <c r="D46" s="738"/>
      <c r="E46" s="738"/>
      <c r="F46" s="738"/>
      <c r="G46" s="738"/>
      <c r="H46" s="739"/>
    </row>
    <row r="47" spans="2:10" ht="14.25" customHeight="1" thickBot="1" x14ac:dyDescent="0.25">
      <c r="B47" s="148"/>
      <c r="C47" s="148"/>
      <c r="D47" s="148"/>
      <c r="E47" s="148"/>
      <c r="F47" s="148"/>
      <c r="G47" s="148"/>
      <c r="H47" s="148"/>
    </row>
    <row r="48" spans="2:10" ht="12" customHeight="1" thickBot="1" x14ac:dyDescent="0.25">
      <c r="B48" s="719"/>
      <c r="C48" s="720"/>
      <c r="D48" s="720"/>
      <c r="E48" s="720"/>
      <c r="F48" s="720"/>
      <c r="G48" s="720"/>
      <c r="H48" s="721"/>
    </row>
    <row r="49" spans="2:8" ht="13.5" thickBot="1" x14ac:dyDescent="0.25">
      <c r="B49" s="149"/>
      <c r="C49" s="725" t="s">
        <v>91</v>
      </c>
      <c r="D49" s="726"/>
      <c r="E49" s="726"/>
      <c r="F49" s="726"/>
      <c r="G49" s="727"/>
      <c r="H49" s="150"/>
    </row>
    <row r="50" spans="2:8" ht="13.5" thickBot="1" x14ac:dyDescent="0.25">
      <c r="B50" s="149"/>
      <c r="C50" s="728" t="s">
        <v>92</v>
      </c>
      <c r="D50" s="729"/>
      <c r="E50" s="729"/>
      <c r="F50" s="729"/>
      <c r="G50" s="730"/>
      <c r="H50" s="150"/>
    </row>
    <row r="51" spans="2:8" ht="13.5" thickBot="1" x14ac:dyDescent="0.25">
      <c r="B51" s="149"/>
      <c r="C51" s="728" t="s">
        <v>138</v>
      </c>
      <c r="D51" s="729"/>
      <c r="E51" s="729"/>
      <c r="F51" s="729"/>
      <c r="G51" s="730"/>
      <c r="H51" s="150"/>
    </row>
    <row r="52" spans="2:8" ht="13.5" thickBot="1" x14ac:dyDescent="0.25">
      <c r="B52" s="149"/>
      <c r="C52" s="743" t="s">
        <v>156</v>
      </c>
      <c r="D52" s="744"/>
      <c r="E52" s="744"/>
      <c r="F52" s="744"/>
      <c r="G52" s="745"/>
      <c r="H52" s="150"/>
    </row>
    <row r="53" spans="2:8" ht="33.75" x14ac:dyDescent="0.2">
      <c r="B53" s="149"/>
      <c r="C53" s="160" t="s">
        <v>139</v>
      </c>
      <c r="D53" s="152" t="s">
        <v>114</v>
      </c>
      <c r="E53" s="152" t="s">
        <v>115</v>
      </c>
      <c r="F53" s="152" t="s">
        <v>116</v>
      </c>
      <c r="G53" s="153" t="s">
        <v>117</v>
      </c>
      <c r="H53" s="150"/>
    </row>
    <row r="54" spans="2:8" ht="22.5" customHeight="1" x14ac:dyDescent="0.2">
      <c r="B54" s="149"/>
      <c r="C54" s="161" t="s">
        <v>140</v>
      </c>
      <c r="D54" s="489">
        <v>93.33</v>
      </c>
      <c r="E54" s="482">
        <v>25.6</v>
      </c>
      <c r="F54" s="489">
        <v>99.99</v>
      </c>
      <c r="G54" s="482">
        <v>28.94</v>
      </c>
      <c r="H54" s="150"/>
    </row>
    <row r="55" spans="2:8" ht="25.5" x14ac:dyDescent="0.2">
      <c r="B55" s="149"/>
      <c r="C55" s="161" t="s">
        <v>141</v>
      </c>
      <c r="D55" s="491">
        <v>100</v>
      </c>
      <c r="E55" s="482">
        <v>29.4</v>
      </c>
      <c r="F55" s="489">
        <v>99.99</v>
      </c>
      <c r="G55" s="482">
        <v>21.85</v>
      </c>
      <c r="H55" s="150"/>
    </row>
    <row r="56" spans="2:8" ht="42" customHeight="1" x14ac:dyDescent="0.2">
      <c r="B56" s="149"/>
      <c r="C56" s="161" t="s">
        <v>142</v>
      </c>
      <c r="D56" s="489">
        <v>83.33</v>
      </c>
      <c r="E56" s="482">
        <v>36.19</v>
      </c>
      <c r="F56" s="496">
        <v>99.96</v>
      </c>
      <c r="G56" s="495">
        <v>22.18</v>
      </c>
      <c r="H56" s="150"/>
    </row>
    <row r="57" spans="2:8" ht="25.5" x14ac:dyDescent="0.2">
      <c r="B57" s="149"/>
      <c r="C57" s="161" t="s">
        <v>143</v>
      </c>
      <c r="D57" s="507">
        <v>77.78</v>
      </c>
      <c r="E57" s="105">
        <v>24.11</v>
      </c>
      <c r="F57" s="496">
        <v>99.96</v>
      </c>
      <c r="G57" s="495">
        <v>19.399999999999999</v>
      </c>
      <c r="H57" s="150"/>
    </row>
    <row r="58" spans="2:8" x14ac:dyDescent="0.2">
      <c r="B58" s="149"/>
      <c r="C58" s="162" t="s">
        <v>144</v>
      </c>
      <c r="D58" s="489">
        <v>100</v>
      </c>
      <c r="E58" s="489">
        <v>22.22</v>
      </c>
      <c r="F58" s="489">
        <v>99.59</v>
      </c>
      <c r="G58" s="489">
        <v>24.85</v>
      </c>
      <c r="H58" s="150"/>
    </row>
    <row r="59" spans="2:8" ht="25.5" x14ac:dyDescent="0.2">
      <c r="B59" s="149"/>
      <c r="C59" s="161" t="s">
        <v>145</v>
      </c>
      <c r="D59" s="489">
        <v>100</v>
      </c>
      <c r="E59" s="489">
        <v>50.15</v>
      </c>
      <c r="F59" s="489">
        <v>99.9</v>
      </c>
      <c r="G59" s="489">
        <v>24.27</v>
      </c>
      <c r="H59" s="150"/>
    </row>
    <row r="60" spans="2:8" ht="13.5" thickBot="1" x14ac:dyDescent="0.25">
      <c r="B60" s="149"/>
      <c r="C60" s="147" t="s">
        <v>146</v>
      </c>
      <c r="D60" s="214">
        <f>SUM(D54:D59)/6</f>
        <v>92.406666666666652</v>
      </c>
      <c r="E60" s="214">
        <f>SUM(E54:E59)/6</f>
        <v>31.278333333333332</v>
      </c>
      <c r="F60" s="214">
        <f>SUM(F54:F59)/6</f>
        <v>99.898333333333326</v>
      </c>
      <c r="G60" s="501">
        <f>SUM(G54:G59)/6</f>
        <v>23.581666666666667</v>
      </c>
      <c r="H60" s="150"/>
    </row>
    <row r="61" spans="2:8" ht="9" customHeight="1" thickBot="1" x14ac:dyDescent="0.25">
      <c r="B61" s="149"/>
      <c r="C61" s="163"/>
      <c r="D61" s="164"/>
      <c r="E61" s="164"/>
      <c r="F61" s="164"/>
      <c r="G61" s="164"/>
      <c r="H61" s="150"/>
    </row>
    <row r="62" spans="2:8" ht="13.5" thickBot="1" x14ac:dyDescent="0.25">
      <c r="B62" s="737" t="s">
        <v>137</v>
      </c>
      <c r="C62" s="746"/>
      <c r="D62" s="746"/>
      <c r="E62" s="746"/>
      <c r="F62" s="746"/>
      <c r="G62" s="746"/>
      <c r="H62" s="747"/>
    </row>
    <row r="64" spans="2:8" x14ac:dyDescent="0.2">
      <c r="D64">
        <v>1100</v>
      </c>
      <c r="E64">
        <v>628.6</v>
      </c>
      <c r="F64">
        <f>(E64/D64)*100</f>
        <v>57.145454545454541</v>
      </c>
    </row>
    <row r="65" spans="4:6" x14ac:dyDescent="0.2">
      <c r="D65">
        <v>2400</v>
      </c>
      <c r="E65">
        <v>1249</v>
      </c>
      <c r="F65">
        <f t="shared" ref="F65:F70" si="0">(E65/D65)*100</f>
        <v>52.041666666666664</v>
      </c>
    </row>
    <row r="66" spans="4:6" x14ac:dyDescent="0.2">
      <c r="D66">
        <v>1100</v>
      </c>
      <c r="E66">
        <v>571</v>
      </c>
      <c r="F66">
        <f t="shared" si="0"/>
        <v>51.909090909090907</v>
      </c>
    </row>
    <row r="67" spans="4:6" x14ac:dyDescent="0.2">
      <c r="D67">
        <v>700</v>
      </c>
      <c r="E67">
        <v>388</v>
      </c>
      <c r="F67">
        <f t="shared" si="0"/>
        <v>55.428571428571431</v>
      </c>
    </row>
    <row r="68" spans="4:6" x14ac:dyDescent="0.2">
      <c r="D68">
        <v>3500</v>
      </c>
      <c r="E68">
        <v>2437</v>
      </c>
      <c r="F68">
        <f t="shared" si="0"/>
        <v>69.628571428571433</v>
      </c>
    </row>
    <row r="69" spans="4:6" x14ac:dyDescent="0.2">
      <c r="D69">
        <v>2500</v>
      </c>
      <c r="E69">
        <v>1148</v>
      </c>
      <c r="F69">
        <f t="shared" si="0"/>
        <v>45.92</v>
      </c>
    </row>
    <row r="70" spans="4:6" x14ac:dyDescent="0.2">
      <c r="D70">
        <f>SUM(D64:D69)</f>
        <v>11300</v>
      </c>
      <c r="E70">
        <f>SUM(E64:E69)</f>
        <v>6421.6</v>
      </c>
      <c r="F70" s="142">
        <f t="shared" si="0"/>
        <v>56.8283185840708</v>
      </c>
    </row>
    <row r="73" spans="4:6" x14ac:dyDescent="0.2">
      <c r="D73">
        <v>1600</v>
      </c>
      <c r="E73">
        <v>1344</v>
      </c>
      <c r="F73">
        <f>(E73/D73)*100</f>
        <v>84</v>
      </c>
    </row>
    <row r="74" spans="4:6" x14ac:dyDescent="0.2">
      <c r="D74">
        <v>2600</v>
      </c>
      <c r="E74">
        <v>1944</v>
      </c>
      <c r="F74">
        <f t="shared" ref="F74:F79" si="1">(E74/D74)*100</f>
        <v>74.769230769230759</v>
      </c>
    </row>
    <row r="75" spans="4:6" x14ac:dyDescent="0.2">
      <c r="D75">
        <v>1400</v>
      </c>
      <c r="E75">
        <v>970</v>
      </c>
      <c r="F75">
        <f t="shared" si="1"/>
        <v>69.285714285714278</v>
      </c>
    </row>
    <row r="76" spans="4:6" x14ac:dyDescent="0.2">
      <c r="D76">
        <v>1000</v>
      </c>
      <c r="E76">
        <v>884</v>
      </c>
      <c r="F76">
        <f t="shared" si="1"/>
        <v>88.4</v>
      </c>
    </row>
    <row r="77" spans="4:6" x14ac:dyDescent="0.2">
      <c r="D77">
        <v>4300</v>
      </c>
      <c r="E77">
        <v>3792</v>
      </c>
      <c r="F77">
        <f t="shared" si="1"/>
        <v>88.186046511627907</v>
      </c>
    </row>
    <row r="78" spans="4:6" x14ac:dyDescent="0.2">
      <c r="D78">
        <v>2500</v>
      </c>
      <c r="E78">
        <v>1840</v>
      </c>
      <c r="F78">
        <f t="shared" si="1"/>
        <v>73.599999999999994</v>
      </c>
    </row>
    <row r="79" spans="4:6" x14ac:dyDescent="0.2">
      <c r="D79">
        <f>SUM(D73:D78)</f>
        <v>13400</v>
      </c>
      <c r="E79">
        <f>SUM(E73:E78)</f>
        <v>10774</v>
      </c>
      <c r="F79" s="142">
        <f t="shared" si="1"/>
        <v>80.402985074626869</v>
      </c>
    </row>
  </sheetData>
  <mergeCells count="18">
    <mergeCell ref="C49:G49"/>
    <mergeCell ref="C50:G50"/>
    <mergeCell ref="C51:G51"/>
    <mergeCell ref="C52:G52"/>
    <mergeCell ref="B62:H62"/>
    <mergeCell ref="B48:H48"/>
    <mergeCell ref="B3:H3"/>
    <mergeCell ref="C4:G4"/>
    <mergeCell ref="C5:G5"/>
    <mergeCell ref="C7:G7"/>
    <mergeCell ref="C8:G8"/>
    <mergeCell ref="C16:G16"/>
    <mergeCell ref="C22:G22"/>
    <mergeCell ref="C28:G28"/>
    <mergeCell ref="C33:G33"/>
    <mergeCell ref="C40:G40"/>
    <mergeCell ref="B46:H46"/>
    <mergeCell ref="C6:G6"/>
  </mergeCells>
  <pageMargins left="0.7" right="0.7" top="0.75" bottom="0.75" header="0.3" footer="0.3"/>
  <pageSetup scale="93" orientation="portrait" r:id="rId1"/>
  <rowBreaks count="1" manualBreakCount="1">
    <brk id="46"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Programa 1</vt:lpstr>
      <vt:lpstr>Programa 2</vt:lpstr>
      <vt:lpstr>Programa 3</vt:lpstr>
      <vt:lpstr>Programa 4</vt:lpstr>
      <vt:lpstr>Programa 5</vt:lpstr>
      <vt:lpstr>Programa 6</vt:lpstr>
      <vt:lpstr>Informe de compatibilidad</vt:lpstr>
      <vt:lpstr>rESUMEN GRAL</vt:lpstr>
      <vt:lpstr>RES PROGRAMAS</vt:lpstr>
      <vt:lpstr>Hoja1</vt:lpstr>
      <vt:lpstr>'Programa 1'!Área_de_impresión</vt:lpstr>
      <vt:lpstr>'Programa 2'!Área_de_impresión</vt:lpstr>
      <vt:lpstr>'Programa 3'!Área_de_impresión</vt:lpstr>
      <vt:lpstr>'Programa 4'!Área_de_impresión</vt:lpstr>
      <vt:lpstr>'Programa 5'!Área_de_impresión</vt:lpstr>
      <vt:lpstr>'Programa 6'!Área_de_impresión</vt:lpstr>
      <vt:lpstr>'RES PROGRAMAS'!Área_de_impresión</vt:lpstr>
      <vt:lpstr>'rESUMEN GRAL'!Área_de_impresión</vt:lpstr>
    </vt:vector>
  </TitlesOfParts>
  <Company>CARDIQUE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SIG</dc:creator>
  <cp:lastModifiedBy>cardique</cp:lastModifiedBy>
  <cp:lastPrinted>2017-01-23T15:20:44Z</cp:lastPrinted>
  <dcterms:created xsi:type="dcterms:W3CDTF">2005-07-28T14:20:49Z</dcterms:created>
  <dcterms:modified xsi:type="dcterms:W3CDTF">2017-10-20T14:50:54Z</dcterms:modified>
</cp:coreProperties>
</file>